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U:\DPCYM\Coor Gestion y Planificacion\1. SISTEMA DE INDICADORES\SI v\Indicador 20 - Recuperación y Consolidación del Camino de Sirga\"/>
    </mc:Choice>
  </mc:AlternateContent>
  <xr:revisionPtr revIDLastSave="0" documentId="13_ncr:1_{F13D069E-DA0A-463B-9770-25B6D26C9534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Recuperación" sheetId="4" r:id="rId1"/>
    <sheet name="Consolidación" sheetId="5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65" i="4" l="1"/>
  <c r="AN69" i="4" s="1"/>
  <c r="AN64" i="4"/>
  <c r="AN68" i="4" s="1"/>
  <c r="AN63" i="4"/>
  <c r="AN67" i="4" s="1"/>
  <c r="AN70" i="4" l="1"/>
  <c r="AN66" i="4"/>
  <c r="D51" i="5"/>
  <c r="D50" i="5"/>
  <c r="D49" i="5"/>
  <c r="D41" i="5"/>
  <c r="N40" i="5"/>
  <c r="O40" i="5" s="1"/>
  <c r="E39" i="5"/>
  <c r="V40" i="5" s="1"/>
  <c r="V41" i="5" s="1"/>
  <c r="N39" i="5"/>
  <c r="O39" i="5" s="1"/>
  <c r="N37" i="5"/>
  <c r="O37" i="5" s="1"/>
  <c r="E36" i="5"/>
  <c r="N36" i="5"/>
  <c r="O36" i="5" s="1"/>
  <c r="N34" i="5"/>
  <c r="O34" i="5" s="1"/>
  <c r="E34" i="5"/>
  <c r="W26" i="5" s="1"/>
  <c r="AG13" i="5" s="1"/>
  <c r="N33" i="5"/>
  <c r="O33" i="5" s="1"/>
  <c r="E33" i="5"/>
  <c r="X25" i="5" s="1"/>
  <c r="N32" i="5"/>
  <c r="O32" i="5" s="1"/>
  <c r="N30" i="5"/>
  <c r="O30" i="5" s="1"/>
  <c r="N29" i="5"/>
  <c r="O29" i="5" s="1"/>
  <c r="N28" i="5"/>
  <c r="O28" i="5" s="1"/>
  <c r="E28" i="5"/>
  <c r="Z24" i="5" s="1"/>
  <c r="N26" i="5"/>
  <c r="O26" i="5" s="1"/>
  <c r="E26" i="5"/>
  <c r="Z11" i="5" s="1"/>
  <c r="N25" i="5"/>
  <c r="O25" i="5" s="1"/>
  <c r="E25" i="5"/>
  <c r="D48" i="5" s="1"/>
  <c r="N24" i="5"/>
  <c r="O24" i="5" s="1"/>
  <c r="N23" i="5"/>
  <c r="O23" i="5" s="1"/>
  <c r="N22" i="5"/>
  <c r="O22" i="5" s="1"/>
  <c r="E18" i="5"/>
  <c r="D47" i="5" s="1"/>
  <c r="N21" i="5"/>
  <c r="O21" i="5" s="1"/>
  <c r="N20" i="5"/>
  <c r="O20" i="5" s="1"/>
  <c r="N19" i="5"/>
  <c r="O19" i="5" s="1"/>
  <c r="N18" i="5"/>
  <c r="O18" i="5" s="1"/>
  <c r="N16" i="5"/>
  <c r="O16" i="5" s="1"/>
  <c r="E8" i="5"/>
  <c r="N15" i="5"/>
  <c r="O15" i="5" s="1"/>
  <c r="N14" i="5"/>
  <c r="O14" i="5" s="1"/>
  <c r="N13" i="5"/>
  <c r="O13" i="5" s="1"/>
  <c r="N12" i="5"/>
  <c r="O12" i="5" s="1"/>
  <c r="AJ11" i="5"/>
  <c r="AI11" i="5"/>
  <c r="AH11" i="5"/>
  <c r="AG11" i="5"/>
  <c r="AF11" i="5"/>
  <c r="AE11" i="5"/>
  <c r="AD11" i="5"/>
  <c r="N11" i="5"/>
  <c r="O11" i="5" s="1"/>
  <c r="Z10" i="5"/>
  <c r="AJ10" i="5" s="1"/>
  <c r="Y10" i="5"/>
  <c r="AI10" i="5" s="1"/>
  <c r="T10" i="5"/>
  <c r="AD10" i="5" s="1"/>
  <c r="N10" i="5"/>
  <c r="O10" i="5" s="1"/>
  <c r="N9" i="5"/>
  <c r="O9" i="5" s="1"/>
  <c r="N8" i="5"/>
  <c r="O8" i="5" s="1"/>
  <c r="W9" i="5" l="1"/>
  <c r="AG9" i="5" s="1"/>
  <c r="D46" i="5"/>
  <c r="D52" i="5" s="1"/>
  <c r="E50" i="5" s="1"/>
  <c r="T8" i="5"/>
  <c r="X9" i="5"/>
  <c r="AH9" i="5" s="1"/>
  <c r="W40" i="5"/>
  <c r="W41" i="5" s="1"/>
  <c r="Y9" i="5"/>
  <c r="AI9" i="5" s="1"/>
  <c r="T40" i="5"/>
  <c r="T41" i="5" s="1"/>
  <c r="X40" i="5"/>
  <c r="X41" i="5" s="1"/>
  <c r="X24" i="5"/>
  <c r="AH12" i="5" s="1"/>
  <c r="Y40" i="5"/>
  <c r="Y41" i="5" s="1"/>
  <c r="Z26" i="5"/>
  <c r="AJ13" i="5" s="1"/>
  <c r="V9" i="5"/>
  <c r="AF9" i="5" s="1"/>
  <c r="P40" i="5"/>
  <c r="Q40" i="5" s="1"/>
  <c r="Z9" i="5"/>
  <c r="AJ9" i="5" s="1"/>
  <c r="P30" i="5"/>
  <c r="Q30" i="5" s="1"/>
  <c r="T9" i="5"/>
  <c r="AD9" i="5" s="1"/>
  <c r="Y25" i="5"/>
  <c r="Z40" i="5"/>
  <c r="Z41" i="5" s="1"/>
  <c r="U9" i="5"/>
  <c r="AE9" i="5" s="1"/>
  <c r="Z25" i="5"/>
  <c r="P34" i="5"/>
  <c r="Q34" i="5" s="1"/>
  <c r="T11" i="5"/>
  <c r="X26" i="5"/>
  <c r="AH13" i="5" s="1"/>
  <c r="U11" i="5"/>
  <c r="V11" i="5"/>
  <c r="Y26" i="5"/>
  <c r="AI13" i="5" s="1"/>
  <c r="AL11" i="5"/>
  <c r="X8" i="5"/>
  <c r="AH8" i="5" s="1"/>
  <c r="X11" i="5"/>
  <c r="U25" i="5"/>
  <c r="W11" i="5"/>
  <c r="T25" i="5"/>
  <c r="U10" i="5"/>
  <c r="AE10" i="5" s="1"/>
  <c r="V10" i="5"/>
  <c r="AF10" i="5" s="1"/>
  <c r="Y11" i="5"/>
  <c r="V25" i="5"/>
  <c r="W10" i="5"/>
  <c r="AG10" i="5" s="1"/>
  <c r="W25" i="5"/>
  <c r="X10" i="5"/>
  <c r="AH10" i="5" s="1"/>
  <c r="P18" i="5"/>
  <c r="Q18" i="5" s="1"/>
  <c r="P26" i="5"/>
  <c r="Q26" i="5" s="1"/>
  <c r="AJ12" i="5"/>
  <c r="P37" i="5"/>
  <c r="Q37" i="5" s="1"/>
  <c r="P16" i="5"/>
  <c r="Q16" i="5" s="1"/>
  <c r="T24" i="5"/>
  <c r="T26" i="5"/>
  <c r="AD13" i="5" s="1"/>
  <c r="U8" i="5"/>
  <c r="U24" i="5"/>
  <c r="U26" i="5"/>
  <c r="AE13" i="5" s="1"/>
  <c r="E41" i="5"/>
  <c r="V8" i="5"/>
  <c r="V24" i="5"/>
  <c r="V26" i="5"/>
  <c r="AF13" i="5" s="1"/>
  <c r="U40" i="5"/>
  <c r="U41" i="5" s="1"/>
  <c r="W8" i="5"/>
  <c r="W24" i="5"/>
  <c r="Y8" i="5"/>
  <c r="Y24" i="5"/>
  <c r="Z8" i="5"/>
  <c r="AA41" i="5" l="1"/>
  <c r="AB41" i="5" s="1"/>
  <c r="AL9" i="5"/>
  <c r="Z27" i="5"/>
  <c r="E49" i="5"/>
  <c r="AL10" i="5"/>
  <c r="AH14" i="5"/>
  <c r="AB9" i="5"/>
  <c r="E46" i="5"/>
  <c r="E47" i="5"/>
  <c r="X27" i="5"/>
  <c r="E51" i="5"/>
  <c r="E48" i="5"/>
  <c r="X12" i="5"/>
  <c r="AB10" i="5"/>
  <c r="AB11" i="5"/>
  <c r="U27" i="5"/>
  <c r="AE12" i="5"/>
  <c r="Z12" i="5"/>
  <c r="AJ8" i="5"/>
  <c r="AI12" i="5"/>
  <c r="Y27" i="5"/>
  <c r="U12" i="5"/>
  <c r="AE8" i="5"/>
  <c r="Y12" i="5"/>
  <c r="AI8" i="5"/>
  <c r="AL13" i="5"/>
  <c r="AG12" i="5"/>
  <c r="W27" i="5"/>
  <c r="T27" i="5"/>
  <c r="AD12" i="5"/>
  <c r="W12" i="5"/>
  <c r="AG8" i="5"/>
  <c r="AD8" i="5"/>
  <c r="AB8" i="5"/>
  <c r="T12" i="5"/>
  <c r="V27" i="5"/>
  <c r="AF12" i="5"/>
  <c r="V12" i="5"/>
  <c r="AF8" i="5"/>
  <c r="AJ14" i="5" l="1"/>
  <c r="AE14" i="5"/>
  <c r="AF14" i="5"/>
  <c r="E52" i="5"/>
  <c r="AI14" i="5"/>
  <c r="AA12" i="5"/>
  <c r="AB12" i="5" s="1"/>
  <c r="AD14" i="5"/>
  <c r="AL8" i="5"/>
  <c r="AG14" i="5"/>
  <c r="AL12" i="5"/>
  <c r="AA27" i="5"/>
  <c r="AB27" i="5" s="1"/>
  <c r="AK14" i="5" l="1"/>
  <c r="AL14" i="5" l="1"/>
  <c r="AM65" i="4"/>
  <c r="AM64" i="4"/>
  <c r="AM63" i="4"/>
  <c r="AL64" i="4"/>
  <c r="AL63" i="4"/>
  <c r="AM66" i="4" l="1"/>
  <c r="AK63" i="4"/>
  <c r="AJ63" i="4"/>
  <c r="AK64" i="4"/>
  <c r="AJ64" i="4" l="1"/>
  <c r="AI64" i="4" l="1"/>
  <c r="AH64" i="4"/>
  <c r="AI63" i="4"/>
  <c r="AH63" i="4"/>
  <c r="AG64" i="4" l="1"/>
  <c r="AG63" i="4"/>
  <c r="AF63" i="4" l="1"/>
  <c r="AF64" i="4"/>
  <c r="AE63" i="4" l="1"/>
  <c r="AE64" i="4"/>
  <c r="AD63" i="4" l="1"/>
  <c r="AD64" i="4"/>
  <c r="AC63" i="4" l="1"/>
  <c r="AC64" i="4"/>
  <c r="AB64" i="4" l="1"/>
  <c r="AB63" i="4"/>
  <c r="AA63" i="4" l="1"/>
  <c r="AA64" i="4"/>
  <c r="Z63" i="4"/>
  <c r="Z64" i="4"/>
  <c r="Y63" i="4" l="1"/>
  <c r="Y64" i="4"/>
  <c r="X64" i="4" l="1"/>
  <c r="X63" i="4"/>
  <c r="W63" i="4" l="1"/>
  <c r="W64" i="4"/>
  <c r="U63" i="4" l="1"/>
  <c r="V63" i="4"/>
  <c r="U64" i="4"/>
  <c r="V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T63" i="4"/>
  <c r="S63" i="4"/>
  <c r="R63" i="4"/>
  <c r="Q63" i="4"/>
  <c r="P63" i="4"/>
  <c r="O63" i="4"/>
  <c r="N63" i="4"/>
  <c r="M63" i="4"/>
  <c r="L63" i="4"/>
  <c r="K63" i="4"/>
  <c r="AO12" i="4"/>
  <c r="G63" i="4" s="1"/>
  <c r="AO9" i="4"/>
  <c r="AJ65" i="4" l="1"/>
  <c r="AJ69" i="4" s="1"/>
  <c r="AL65" i="4"/>
  <c r="AK65" i="4"/>
  <c r="AH65" i="4"/>
  <c r="AH66" i="4" s="1"/>
  <c r="AI65" i="4"/>
  <c r="AI66" i="4" s="1"/>
  <c r="AG65" i="4"/>
  <c r="AF65" i="4"/>
  <c r="AE65" i="4"/>
  <c r="AD65" i="4"/>
  <c r="U65" i="4"/>
  <c r="U66" i="4" s="1"/>
  <c r="AC65" i="4"/>
  <c r="V65" i="4"/>
  <c r="V66" i="4" s="1"/>
  <c r="S65" i="4"/>
  <c r="S66" i="4" s="1"/>
  <c r="AB65" i="4"/>
  <c r="AA65" i="4"/>
  <c r="Z65" i="4"/>
  <c r="Y65" i="4"/>
  <c r="X65" i="4"/>
  <c r="W65" i="4"/>
  <c r="W66" i="4" s="1"/>
  <c r="H63" i="4"/>
  <c r="AO62" i="4"/>
  <c r="H65" i="4"/>
  <c r="L65" i="4"/>
  <c r="L66" i="4" s="1"/>
  <c r="P65" i="4"/>
  <c r="P66" i="4" s="1"/>
  <c r="E63" i="4"/>
  <c r="I63" i="4"/>
  <c r="E65" i="4"/>
  <c r="I65" i="4"/>
  <c r="M65" i="4"/>
  <c r="M69" i="4" s="1"/>
  <c r="Q65" i="4"/>
  <c r="T65" i="4"/>
  <c r="F63" i="4"/>
  <c r="J63" i="4"/>
  <c r="F65" i="4"/>
  <c r="J65" i="4"/>
  <c r="N65" i="4"/>
  <c r="R65" i="4"/>
  <c r="R69" i="4" s="1"/>
  <c r="G65" i="4"/>
  <c r="K65" i="4"/>
  <c r="O65" i="4"/>
  <c r="O69" i="4" s="1"/>
  <c r="AM68" i="4" l="1"/>
  <c r="AM69" i="4"/>
  <c r="AL68" i="4"/>
  <c r="AM67" i="4"/>
  <c r="AL67" i="4"/>
  <c r="AL70" i="4" s="1"/>
  <c r="AK67" i="4"/>
  <c r="AK68" i="4"/>
  <c r="AJ67" i="4"/>
  <c r="AJ68" i="4"/>
  <c r="AJ66" i="4"/>
  <c r="AK69" i="4"/>
  <c r="AK66" i="4"/>
  <c r="AL69" i="4"/>
  <c r="AL66" i="4"/>
  <c r="G69" i="4"/>
  <c r="F69" i="4"/>
  <c r="Q69" i="4"/>
  <c r="AI67" i="4"/>
  <c r="AH67" i="4"/>
  <c r="AH68" i="4"/>
  <c r="AI68" i="4"/>
  <c r="AI69" i="4"/>
  <c r="AH69" i="4"/>
  <c r="AE69" i="4"/>
  <c r="AE66" i="4"/>
  <c r="AD69" i="4"/>
  <c r="AD66" i="4"/>
  <c r="AG68" i="4"/>
  <c r="AG67" i="4"/>
  <c r="AF67" i="4"/>
  <c r="AF68" i="4"/>
  <c r="AE68" i="4"/>
  <c r="AE67" i="4"/>
  <c r="AD68" i="4"/>
  <c r="AD67" i="4"/>
  <c r="AF69" i="4"/>
  <c r="AF66" i="4"/>
  <c r="AG69" i="4"/>
  <c r="AG66" i="4"/>
  <c r="AC67" i="4"/>
  <c r="AC68" i="4"/>
  <c r="AC69" i="4"/>
  <c r="AC66" i="4"/>
  <c r="X69" i="4"/>
  <c r="X66" i="4"/>
  <c r="T69" i="4"/>
  <c r="Y69" i="4"/>
  <c r="Y66" i="4"/>
  <c r="H66" i="4"/>
  <c r="Z69" i="4"/>
  <c r="Z66" i="4"/>
  <c r="AA69" i="4"/>
  <c r="AA66" i="4"/>
  <c r="N69" i="4"/>
  <c r="AB69" i="4"/>
  <c r="AB66" i="4"/>
  <c r="U67" i="4"/>
  <c r="AB68" i="4"/>
  <c r="AB67" i="4"/>
  <c r="Z68" i="4"/>
  <c r="AA68" i="4"/>
  <c r="AA67" i="4"/>
  <c r="Z67" i="4"/>
  <c r="Y68" i="4"/>
  <c r="Y67" i="4"/>
  <c r="X68" i="4"/>
  <c r="X67" i="4"/>
  <c r="J69" i="4"/>
  <c r="E69" i="4"/>
  <c r="P67" i="4"/>
  <c r="I69" i="4"/>
  <c r="G67" i="4"/>
  <c r="N67" i="4"/>
  <c r="G68" i="4"/>
  <c r="U69" i="4"/>
  <c r="M68" i="4"/>
  <c r="S69" i="4"/>
  <c r="V69" i="4"/>
  <c r="V68" i="4"/>
  <c r="I68" i="4"/>
  <c r="K69" i="4"/>
  <c r="M67" i="4"/>
  <c r="H67" i="4"/>
  <c r="W69" i="4"/>
  <c r="W68" i="4"/>
  <c r="W67" i="4"/>
  <c r="V67" i="4"/>
  <c r="P68" i="4"/>
  <c r="U68" i="4"/>
  <c r="O66" i="4"/>
  <c r="Q66" i="4"/>
  <c r="L68" i="4"/>
  <c r="L67" i="4"/>
  <c r="S68" i="4"/>
  <c r="S67" i="4"/>
  <c r="N68" i="4"/>
  <c r="P69" i="4"/>
  <c r="H69" i="4"/>
  <c r="E68" i="4"/>
  <c r="R68" i="4"/>
  <c r="H68" i="4"/>
  <c r="J68" i="4"/>
  <c r="O68" i="4"/>
  <c r="O67" i="4"/>
  <c r="R67" i="4"/>
  <c r="L69" i="4"/>
  <c r="Q68" i="4"/>
  <c r="Q67" i="4"/>
  <c r="T68" i="4"/>
  <c r="T67" i="4"/>
  <c r="F68" i="4"/>
  <c r="K68" i="4"/>
  <c r="K67" i="4"/>
  <c r="F67" i="4"/>
  <c r="F66" i="4"/>
  <c r="K66" i="4"/>
  <c r="R66" i="4"/>
  <c r="T66" i="4"/>
  <c r="M66" i="4"/>
  <c r="N66" i="4"/>
  <c r="I67" i="4"/>
  <c r="I66" i="4"/>
  <c r="J67" i="4"/>
  <c r="J66" i="4"/>
  <c r="E67" i="4"/>
  <c r="E66" i="4"/>
  <c r="G66" i="4"/>
  <c r="AM70" i="4" l="1"/>
  <c r="AK70" i="4"/>
  <c r="AJ70" i="4"/>
  <c r="AH70" i="4"/>
  <c r="AI70" i="4"/>
  <c r="AG70" i="4"/>
  <c r="AD70" i="4"/>
  <c r="AF70" i="4"/>
  <c r="AE70" i="4"/>
  <c r="AC70" i="4"/>
  <c r="X70" i="4"/>
  <c r="AB70" i="4"/>
  <c r="Y70" i="4"/>
  <c r="Z70" i="4"/>
  <c r="AA70" i="4"/>
  <c r="N70" i="4"/>
  <c r="M70" i="4"/>
  <c r="U70" i="4"/>
  <c r="I70" i="4"/>
  <c r="F70" i="4"/>
  <c r="K70" i="4"/>
  <c r="R70" i="4"/>
  <c r="P70" i="4"/>
  <c r="L70" i="4"/>
  <c r="O70" i="4"/>
  <c r="Q70" i="4"/>
  <c r="W70" i="4"/>
  <c r="E70" i="4"/>
  <c r="T70" i="4"/>
  <c r="J70" i="4"/>
  <c r="G70" i="4"/>
  <c r="H70" i="4"/>
  <c r="S70" i="4"/>
  <c r="V70" i="4"/>
</calcChain>
</file>

<file path=xl/sharedStrings.xml><?xml version="1.0" encoding="utf-8"?>
<sst xmlns="http://schemas.openxmlformats.org/spreadsheetml/2006/main" count="2321" uniqueCount="209">
  <si>
    <t>ID</t>
  </si>
  <si>
    <t>JURISDICCION</t>
  </si>
  <si>
    <t>TRAMO</t>
  </si>
  <si>
    <t>1er SEMESTRE 2008</t>
  </si>
  <si>
    <t>2do SEMESTRE 2008</t>
  </si>
  <si>
    <t>1er SEMESTRE 2009</t>
  </si>
  <si>
    <t>2do SEMESTRE 2009</t>
  </si>
  <si>
    <t>1ER SEMESTRE 2010</t>
  </si>
  <si>
    <t>2DO SEMESTRE 2010</t>
  </si>
  <si>
    <t>1er SEMESTRE 2011</t>
  </si>
  <si>
    <t>2do SEMESTRE 2011</t>
  </si>
  <si>
    <t>1er SEMESTRE 2012</t>
  </si>
  <si>
    <t>2do SEMESTRE 2012</t>
  </si>
  <si>
    <t>1ER SEMESTRE 2013</t>
  </si>
  <si>
    <t>2DO SEMESTRE 2013</t>
  </si>
  <si>
    <t>1ER SEMESTRE 2014</t>
  </si>
  <si>
    <t>2DO SEMESTRE 2014</t>
  </si>
  <si>
    <t>1ER SEMESTRE 2015</t>
  </si>
  <si>
    <t>2DO SEMESTRE 2015</t>
  </si>
  <si>
    <t>AVELLANEDA</t>
  </si>
  <si>
    <t>Puente Nicolás Avellaneda a Synchrolift</t>
  </si>
  <si>
    <t>O</t>
  </si>
  <si>
    <t>L</t>
  </si>
  <si>
    <t>Synchrolift</t>
  </si>
  <si>
    <t>Synchrolift a Dean Funes</t>
  </si>
  <si>
    <t>Entre Dean Funes y Calle Ameghino</t>
  </si>
  <si>
    <t>R</t>
  </si>
  <si>
    <t>Entre calle Ameghino y Puente Nuevo Pueyrredón</t>
  </si>
  <si>
    <t>Entre Puente Nuevo Pueyrredón y Puente Bosch</t>
  </si>
  <si>
    <t>Entre Puente Bosch y Puente V. de la Plaza</t>
  </si>
  <si>
    <t>Victorino de la Plaza a Valparaiso</t>
  </si>
  <si>
    <t>CABA</t>
  </si>
  <si>
    <t>Entre Puente La Noria y Puente Alsina</t>
  </si>
  <si>
    <t>El Pueblito</t>
  </si>
  <si>
    <t>Parcelas 16 y 17</t>
  </si>
  <si>
    <t>Plaza Paseo del Riachuelo</t>
  </si>
  <si>
    <t>Fabritam</t>
  </si>
  <si>
    <t>Quilmes-Baesa</t>
  </si>
  <si>
    <t>Mundo Grúa</t>
  </si>
  <si>
    <t>r</t>
  </si>
  <si>
    <t>Tacconi</t>
  </si>
  <si>
    <t>Villa Magaldi</t>
  </si>
  <si>
    <t>Galpón</t>
  </si>
  <si>
    <t>Entre Magaldi y Puente Victorino de la Plaza</t>
  </si>
  <si>
    <t>Lurge</t>
  </si>
  <si>
    <t>Entre Lurge y Predio Perdriel</t>
  </si>
  <si>
    <t>Predio Perdriel</t>
  </si>
  <si>
    <t>Villa Luján</t>
  </si>
  <si>
    <t>l</t>
  </si>
  <si>
    <t>CICSA</t>
  </si>
  <si>
    <t>Lavadero</t>
  </si>
  <si>
    <t>Entre calle Vieytes y la desembocadura</t>
  </si>
  <si>
    <t>Entre Av. Elizalde y Ruta 4 (Margen derecho)</t>
  </si>
  <si>
    <t>Entre Av. Elizalde y Ruta 4 (Margen izquierdo)</t>
  </si>
  <si>
    <t>LA MATANZA</t>
  </si>
  <si>
    <t>Sector Reserva Ecológica (Margen derecho)</t>
  </si>
  <si>
    <t>Entre Barrio Nueva Esperanza y Puente Colorado</t>
  </si>
  <si>
    <t>Entre Puente Colorado y Barrio La Saladita</t>
  </si>
  <si>
    <t>Barrio La Saladita</t>
  </si>
  <si>
    <t>Entre Barrio La Saladita y Puente La Noria</t>
  </si>
  <si>
    <t>LANÚS</t>
  </si>
  <si>
    <t>Villa San Francisco de Asís</t>
  </si>
  <si>
    <t>Tenaris y Combustibles Argentinos</t>
  </si>
  <si>
    <t>Barrio Puente Alsina</t>
  </si>
  <si>
    <t>Calle Cnel. Millán a Villa Jardín</t>
  </si>
  <si>
    <t>Villa Jardín</t>
  </si>
  <si>
    <t>Villa Jardín a Barrio 10 de Enero</t>
  </si>
  <si>
    <t>Barrio Nuevo Amanecer</t>
  </si>
  <si>
    <t>Entre Barrio Nuevo Amanecer y obstáculos Lomas de Zamora</t>
  </si>
  <si>
    <t>Obstáculos Lomas de Zamora y Est de bombeo Unamuno</t>
  </si>
  <si>
    <t>Entre Puente La Noria y La Saladita</t>
  </si>
  <si>
    <t>La Saladita</t>
  </si>
  <si>
    <t>Entre La Saladita y sector La Matanza</t>
  </si>
  <si>
    <t>Entre La Matanza y Av. Elizalde</t>
  </si>
  <si>
    <t>o</t>
  </si>
  <si>
    <t>TOTAL CAMINO DE SIRGA</t>
  </si>
  <si>
    <t>CAMINO CON OBSTRUCCIONES ( O )</t>
  </si>
  <si>
    <t>CAMINO PARCIALMENTE OBSTRUIDO ( R )</t>
  </si>
  <si>
    <t>CAMINO LIBRE ( L )</t>
  </si>
  <si>
    <t>CAMINO PARCIALMENTE OBSTRUIDO</t>
  </si>
  <si>
    <t>1ER SEMESTRE 2016</t>
  </si>
  <si>
    <t>2DO SEMESTRE 2016</t>
  </si>
  <si>
    <t>Villa 21-24 I</t>
  </si>
  <si>
    <t>Villa 21-24 II</t>
  </si>
  <si>
    <t>Villa 21-24 III</t>
  </si>
  <si>
    <t>Villa 26 I</t>
  </si>
  <si>
    <t>Villa 26 II</t>
  </si>
  <si>
    <t>Barrio 10 de Enero</t>
  </si>
  <si>
    <t>Entre Est bombeo Unamuno y Puente La Noria</t>
  </si>
  <si>
    <t>1er SEM 2017</t>
  </si>
  <si>
    <t>2do SEM 2017</t>
  </si>
  <si>
    <t>1er SEM 2018</t>
  </si>
  <si>
    <t>2do SEM 2018</t>
  </si>
  <si>
    <t>1er SEM 2019</t>
  </si>
  <si>
    <t>2do SEM 2019</t>
  </si>
  <si>
    <t>1er SEM 2020</t>
  </si>
  <si>
    <t>2do SEM 2020</t>
  </si>
  <si>
    <t>1er SEM 2021</t>
  </si>
  <si>
    <t>2do SEM 2021</t>
  </si>
  <si>
    <t>1er SEM 2022</t>
  </si>
  <si>
    <t>LONG</t>
  </si>
  <si>
    <t>E. ECHEVERRÍA</t>
  </si>
  <si>
    <t>L. DE ZAMORA</t>
  </si>
  <si>
    <t>Puente Alsina a Cnel. Millán (Mann Hummel - Dicc SA)</t>
  </si>
  <si>
    <t>2do SEM 2022</t>
  </si>
  <si>
    <t>1er SEM 2023</t>
  </si>
  <si>
    <t>Sector Barrio Nueva Esperanza (margen izquierda)</t>
  </si>
  <si>
    <r>
      <rPr>
        <b/>
        <sz val="11"/>
        <color theme="1"/>
        <rFont val="Arial"/>
        <family val="2"/>
      </rPr>
      <t xml:space="preserve">Gráfico 1. </t>
    </r>
    <r>
      <rPr>
        <sz val="11"/>
        <color theme="1"/>
        <rFont val="Arial"/>
        <family val="2"/>
      </rPr>
      <t xml:space="preserve"> Recuperación del Camino de Sirga</t>
    </r>
  </si>
  <si>
    <t>Fuente: ACUMAR - Coordinación de Hábitat y Planeamiento Urbano.</t>
  </si>
  <si>
    <t>2do SEM 2023</t>
  </si>
  <si>
    <t>1er SEM 2024</t>
  </si>
  <si>
    <t>20. Recuperación y Consolidación del Camino de Sirga</t>
  </si>
  <si>
    <t>2do SEM 2024</t>
  </si>
  <si>
    <t>1er SEM 2025</t>
  </si>
  <si>
    <t xml:space="preserve"> Cuatro Bocas - Ruta 4 (ambas márgenes)</t>
  </si>
  <si>
    <t>Jurisdicción</t>
  </si>
  <si>
    <t>Cinta de pavimento</t>
  </si>
  <si>
    <t>Veredas</t>
  </si>
  <si>
    <t>Iluminación</t>
  </si>
  <si>
    <t>Forestación</t>
  </si>
  <si>
    <t>Señalización</t>
  </si>
  <si>
    <t>Equipamiento urbano</t>
  </si>
  <si>
    <t>Ciclovías / bicisendas</t>
  </si>
  <si>
    <t>Avellaneda</t>
  </si>
  <si>
    <t>Lanús</t>
  </si>
  <si>
    <t>Lomas de Zamora</t>
  </si>
  <si>
    <t>La Matanza</t>
  </si>
  <si>
    <t>Esteban Echeverría</t>
  </si>
  <si>
    <t>Avance total</t>
  </si>
  <si>
    <t>Descripción</t>
  </si>
  <si>
    <t>m</t>
  </si>
  <si>
    <t>Tramo</t>
  </si>
  <si>
    <t>Ciclovías / Bicisendas</t>
  </si>
  <si>
    <t>%</t>
  </si>
  <si>
    <t>Vuelta de Rocha / Caminito / Transbordador</t>
  </si>
  <si>
    <t>1i</t>
  </si>
  <si>
    <t>Barraca Peña / Irala / Montes de Oca / Patricios</t>
  </si>
  <si>
    <t>2i</t>
  </si>
  <si>
    <t xml:space="preserve">Lavadero / Luján / Puente Bosch </t>
  </si>
  <si>
    <t>3i</t>
  </si>
  <si>
    <t>Ex Villa 26 / Luzuriaga / Lurge</t>
  </si>
  <si>
    <t>4i</t>
  </si>
  <si>
    <t>Magaldi / Orma / Villa 21-24 / Mundo Grúa</t>
  </si>
  <si>
    <t>5i</t>
  </si>
  <si>
    <t>Quilmes-Baesa / Fabritam / Parcelas 16 y 17 / El Pueblito</t>
  </si>
  <si>
    <t>6i</t>
  </si>
  <si>
    <t xml:space="preserve">Inicio 27 de Febrero / Centro de Transferencias / Varela / Soldati </t>
  </si>
  <si>
    <t>7i</t>
  </si>
  <si>
    <t>Villa Olímpica / Reserva Lugano / Cildañez / Lago Lugano / Parque Roca</t>
  </si>
  <si>
    <t>8i</t>
  </si>
  <si>
    <t>Autódromo</t>
  </si>
  <si>
    <t>9i</t>
  </si>
  <si>
    <t>Cuatro Bocas / Exolgán / Transbordador / Maciel / Alianza / Villa Tranquila</t>
  </si>
  <si>
    <t>1d</t>
  </si>
  <si>
    <t>Tellier / Silos Harineros Avellaneda / Arenera Navacant</t>
  </si>
  <si>
    <t>2d</t>
  </si>
  <si>
    <t>Arenera Pueyrredón / Química Levalle / Puente Pueyrreón viejo / Mitre 1 / Arenera Riachuelo / Carrefour / ACUMAR</t>
  </si>
  <si>
    <t>3d</t>
  </si>
  <si>
    <t>Beatriz Mendoza / Club Regatas / Transportes Aconcagua y 1° de Septiembre</t>
  </si>
  <si>
    <t>4d</t>
  </si>
  <si>
    <t>Nodo 2 / Makro / Planta Bombeo Fiorito / Andreani</t>
  </si>
  <si>
    <t>5d</t>
  </si>
  <si>
    <t>San Francisco de Asís / Arroyo San Martín / Tenaris SIAT / Asentamiento Puente Alsina</t>
  </si>
  <si>
    <t>6d</t>
  </si>
  <si>
    <t>BNK / Villa Jardín / FFMM / Polo Educativo</t>
  </si>
  <si>
    <t>7d</t>
  </si>
  <si>
    <t>Plaza Rada / Ecopunto / ACUBA / 10 de Enero</t>
  </si>
  <si>
    <t>8d</t>
  </si>
  <si>
    <t>Campo Unamuno / La Herradura / DOTA</t>
  </si>
  <si>
    <t>9d</t>
  </si>
  <si>
    <t>Mercado Libre / Reserva</t>
  </si>
  <si>
    <t>10i</t>
  </si>
  <si>
    <t>Nueva Esperanza</t>
  </si>
  <si>
    <t>11i</t>
  </si>
  <si>
    <t>Queruclor / Expomáquina</t>
  </si>
  <si>
    <t>12i</t>
  </si>
  <si>
    <t>Budge / Arroyo del Rey / La Salada</t>
  </si>
  <si>
    <t>10d</t>
  </si>
  <si>
    <t>AySA / Santa Catalina / Don Bartolomé</t>
  </si>
  <si>
    <t>11d</t>
  </si>
  <si>
    <t>Barrio Olimpo</t>
  </si>
  <si>
    <t>12d</t>
  </si>
  <si>
    <t>San Sebastián</t>
  </si>
  <si>
    <t>13i</t>
  </si>
  <si>
    <t>Richeri MI</t>
  </si>
  <si>
    <t>14i</t>
  </si>
  <si>
    <t>Barrio Sarmiento</t>
  </si>
  <si>
    <t>13d</t>
  </si>
  <si>
    <t>Richeri MD</t>
  </si>
  <si>
    <t>14d</t>
  </si>
  <si>
    <t>Total</t>
  </si>
  <si>
    <t xml:space="preserve"> Cuatro Bocas - Puente La Noria (ambas márgenes)</t>
  </si>
  <si>
    <t xml:space="preserve"> Puente La Noria - Ruta 4 (ambas márgenes)</t>
  </si>
  <si>
    <t xml:space="preserve"> Ruta 4 - Ricchieri (ambas márgenes)</t>
  </si>
  <si>
    <t>Margen Izquierda Cuatro Bocas Puente La Noria</t>
  </si>
  <si>
    <t>Margen Derecha Cuatro Bocas Puente La Noria</t>
  </si>
  <si>
    <t>Puente La Noria Ruta 4</t>
  </si>
  <si>
    <t>Margen Derecha Puente La Noria Ruta 4</t>
  </si>
  <si>
    <t>Margen Izquierda Ruta 4 Ricchieri</t>
  </si>
  <si>
    <t>Margen Derecha Ruta 4 Ricchieri</t>
  </si>
  <si>
    <t>m/jur.</t>
  </si>
  <si>
    <t>Inc.</t>
  </si>
  <si>
    <t>Inc. Total</t>
  </si>
  <si>
    <t>% / jur</t>
  </si>
  <si>
    <t>Hasta Ruta 4</t>
  </si>
  <si>
    <t>Actualizado a enero de 2026.</t>
  </si>
  <si>
    <t>2do SEM 2025</t>
  </si>
  <si>
    <r>
      <rPr>
        <b/>
        <sz val="11"/>
        <color theme="1"/>
        <rFont val="Arial"/>
        <family val="2"/>
      </rPr>
      <t xml:space="preserve">Tabla 1. </t>
    </r>
    <r>
      <rPr>
        <sz val="11"/>
        <color theme="1"/>
        <rFont val="Arial"/>
        <family val="2"/>
      </rPr>
      <t xml:space="preserve"> Recuperación del Camino de Sirga (por tramo)</t>
    </r>
  </si>
  <si>
    <r>
      <rPr>
        <b/>
        <sz val="11"/>
        <color theme="1"/>
        <rFont val="Arial"/>
        <family val="2"/>
      </rPr>
      <t xml:space="preserve">Tabla 2. </t>
    </r>
    <r>
      <rPr>
        <sz val="11"/>
        <color theme="1"/>
        <rFont val="Arial"/>
        <family val="2"/>
      </rPr>
      <t xml:space="preserve"> Consolidación del Camino de Sirga (por jurisducción, tramo e intervención)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</si>
</sst>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&quot;m&quot;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rgb="FF61616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Montserrat"/>
    </font>
    <font>
      <sz val="10"/>
      <color rgb="FF000000"/>
      <name val="Calibri"/>
      <family val="2"/>
      <scheme val="minor"/>
    </font>
    <font>
      <sz val="10"/>
      <color theme="1"/>
      <name val="Montserrat"/>
    </font>
    <font>
      <b/>
      <sz val="11"/>
      <color theme="1"/>
      <name val="Montserrat"/>
    </font>
    <font>
      <b/>
      <sz val="10"/>
      <color rgb="FFFFFFFF"/>
      <name val="Montserrat"/>
    </font>
    <font>
      <b/>
      <sz val="10"/>
      <color rgb="FF000000"/>
      <name val="Montserrat"/>
    </font>
    <font>
      <sz val="10"/>
      <color rgb="FFFFFFFF"/>
      <name val="Montserrat"/>
    </font>
    <font>
      <sz val="10"/>
      <color rgb="FFEFEFEF"/>
      <name val="Montserrat"/>
    </font>
    <font>
      <b/>
      <sz val="20"/>
      <color rgb="FFFFFFFF"/>
      <name val="Montserrat"/>
    </font>
    <font>
      <b/>
      <sz val="10"/>
      <color theme="0"/>
      <name val="Arial"/>
      <family val="2"/>
    </font>
    <font>
      <b/>
      <sz val="9"/>
      <name val="Arial"/>
      <family val="2"/>
    </font>
    <font>
      <sz val="10"/>
      <color rgb="FFFFFFFF"/>
      <name val="Arial"/>
      <family val="2"/>
    </font>
    <font>
      <sz val="10"/>
      <color theme="0"/>
      <name val="Montserrat"/>
    </font>
    <font>
      <b/>
      <sz val="10"/>
      <color theme="0"/>
      <name val="Montserrat"/>
    </font>
    <font>
      <b/>
      <i/>
      <sz val="10"/>
      <color theme="0"/>
      <name val="Montserrat"/>
    </font>
    <font>
      <sz val="11"/>
      <name val="Calibri"/>
      <family val="2"/>
      <scheme val="minor"/>
    </font>
    <font>
      <b/>
      <sz val="10"/>
      <name val="Montserrat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10CCE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FFE599"/>
      </patternFill>
    </fill>
    <fill>
      <patternFill patternType="solid">
        <fgColor theme="0" tint="-0.249977111117893"/>
        <bgColor rgb="FFF3F3F3"/>
      </patternFill>
    </fill>
    <fill>
      <patternFill patternType="solid">
        <fgColor theme="0" tint="-0.249977111117893"/>
        <bgColor rgb="FFEFEFEF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rgb="FFCCCCCC"/>
      </patternFill>
    </fill>
    <fill>
      <patternFill patternType="solid">
        <fgColor rgb="FF002060"/>
        <bgColor rgb="FF666666"/>
      </patternFill>
    </fill>
    <fill>
      <patternFill patternType="solid">
        <fgColor rgb="FFEFEFEF"/>
        <bgColor rgb="FFEFEFEF"/>
      </patternFill>
    </fill>
    <fill>
      <patternFill patternType="solid">
        <fgColor rgb="FF666666"/>
        <bgColor rgb="FF666666"/>
      </patternFill>
    </fill>
    <fill>
      <patternFill patternType="solid">
        <fgColor rgb="FFCCCCCC"/>
        <bgColor rgb="FFCCCCCC"/>
      </patternFill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  <fill>
      <patternFill patternType="solid">
        <fgColor rgb="FF0070C0"/>
        <bgColor rgb="FF666666"/>
      </patternFill>
    </fill>
    <fill>
      <patternFill patternType="solid">
        <fgColor rgb="FF00B0F0"/>
        <bgColor rgb="FF666666"/>
      </patternFill>
    </fill>
    <fill>
      <patternFill patternType="solid">
        <fgColor rgb="FF002060"/>
        <bgColor rgb="FFD9EAD3"/>
      </patternFill>
    </fill>
    <fill>
      <patternFill patternType="solid">
        <fgColor rgb="FF002060"/>
        <bgColor rgb="FFA2C4C9"/>
      </patternFill>
    </fill>
    <fill>
      <patternFill patternType="solid">
        <fgColor theme="0" tint="-0.34998626667073579"/>
        <bgColor rgb="FFF3F3F3"/>
      </patternFill>
    </fill>
    <fill>
      <patternFill patternType="solid">
        <fgColor theme="0" tint="-0.34998626667073579"/>
        <bgColor rgb="FFEFEFEF"/>
      </patternFill>
    </fill>
    <fill>
      <patternFill patternType="solid">
        <fgColor theme="0" tint="-0.34998626667073579"/>
        <bgColor rgb="FFD9D9D9"/>
      </patternFill>
    </fill>
    <fill>
      <patternFill patternType="solid">
        <fgColor theme="0" tint="-0.34998626667073579"/>
        <bgColor rgb="FFCCCCCC"/>
      </patternFill>
    </fill>
    <fill>
      <patternFill patternType="solid">
        <fgColor theme="0" tint="-0.499984740745262"/>
        <bgColor rgb="FF66666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7" fillId="0" borderId="0"/>
  </cellStyleXfs>
  <cellXfs count="138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/>
    <xf numFmtId="0" fontId="8" fillId="0" borderId="0" xfId="0" applyFont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7" fontId="11" fillId="0" borderId="2" xfId="0" applyNumberFormat="1" applyFont="1" applyBorder="1" applyAlignment="1">
      <alignment horizontal="center" vertical="center" wrapText="1"/>
    </xf>
    <xf numFmtId="17" fontId="12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/>
    <xf numFmtId="0" fontId="11" fillId="0" borderId="3" xfId="0" applyFont="1" applyBorder="1"/>
    <xf numFmtId="0" fontId="11" fillId="0" borderId="2" xfId="0" applyFont="1" applyBorder="1" applyAlignment="1">
      <alignment vertical="center" wrapText="1"/>
    </xf>
    <xf numFmtId="164" fontId="13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164" fontId="13" fillId="6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vertical="center"/>
    </xf>
    <xf numFmtId="164" fontId="13" fillId="5" borderId="2" xfId="0" applyNumberFormat="1" applyFont="1" applyFill="1" applyBorder="1" applyAlignment="1">
      <alignment horizontal="center"/>
    </xf>
    <xf numFmtId="164" fontId="13" fillId="3" borderId="2" xfId="0" applyNumberFormat="1" applyFont="1" applyFill="1" applyBorder="1" applyAlignment="1">
      <alignment horizontal="center"/>
    </xf>
    <xf numFmtId="0" fontId="14" fillId="2" borderId="0" xfId="0" applyFont="1" applyFill="1"/>
    <xf numFmtId="0" fontId="6" fillId="2" borderId="0" xfId="0" applyFont="1" applyFill="1"/>
    <xf numFmtId="0" fontId="11" fillId="3" borderId="2" xfId="0" applyFont="1" applyFill="1" applyBorder="1" applyAlignment="1">
      <alignment vertical="center" wrapText="1"/>
    </xf>
    <xf numFmtId="164" fontId="11" fillId="0" borderId="2" xfId="0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vertical="center" wrapText="1"/>
    </xf>
    <xf numFmtId="0" fontId="11" fillId="5" borderId="2" xfId="0" applyFont="1" applyFill="1" applyBorder="1" applyAlignment="1">
      <alignment vertical="center" wrapText="1"/>
    </xf>
    <xf numFmtId="9" fontId="11" fillId="0" borderId="2" xfId="1" applyFont="1" applyBorder="1" applyAlignment="1" applyProtection="1">
      <alignment horizontal="center" vertical="center"/>
    </xf>
    <xf numFmtId="9" fontId="11" fillId="0" borderId="2" xfId="1" applyFont="1" applyBorder="1" applyAlignment="1">
      <alignment horizontal="center" vertical="center"/>
    </xf>
    <xf numFmtId="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9" fontId="11" fillId="0" borderId="0" xfId="1" applyFont="1" applyFill="1" applyBorder="1" applyAlignment="1">
      <alignment horizontal="center" vertical="center"/>
    </xf>
    <xf numFmtId="9" fontId="11" fillId="0" borderId="0" xfId="0" applyNumberFormat="1" applyFon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8" fillId="0" borderId="0" xfId="2" applyFont="1" applyAlignment="1">
      <alignment horizontal="center" wrapText="1"/>
    </xf>
    <xf numFmtId="0" fontId="17" fillId="0" borderId="0" xfId="2" applyFont="1" applyAlignment="1"/>
    <xf numFmtId="0" fontId="18" fillId="14" borderId="7" xfId="2" applyFont="1" applyFill="1" applyBorder="1" applyAlignment="1">
      <alignment horizontal="center" wrapText="1"/>
    </xf>
    <xf numFmtId="0" fontId="18" fillId="14" borderId="9" xfId="2" applyFont="1" applyFill="1" applyBorder="1" applyAlignment="1">
      <alignment horizontal="center" wrapText="1"/>
    </xf>
    <xf numFmtId="0" fontId="18" fillId="14" borderId="8" xfId="2" applyFont="1" applyFill="1" applyBorder="1" applyAlignment="1">
      <alignment horizontal="center" wrapText="1"/>
    </xf>
    <xf numFmtId="0" fontId="16" fillId="0" borderId="0" xfId="2" applyFont="1" applyAlignment="1">
      <alignment horizontal="center" vertical="center" wrapText="1"/>
    </xf>
    <xf numFmtId="9" fontId="18" fillId="0" borderId="10" xfId="2" applyNumberFormat="1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9" fontId="23" fillId="0" borderId="0" xfId="2" applyNumberFormat="1" applyFont="1" applyAlignment="1">
      <alignment horizontal="center" vertical="center" wrapText="1"/>
    </xf>
    <xf numFmtId="0" fontId="16" fillId="17" borderId="0" xfId="2" applyFont="1" applyFill="1" applyAlignment="1">
      <alignment horizontal="center" vertical="center" wrapText="1"/>
    </xf>
    <xf numFmtId="0" fontId="21" fillId="17" borderId="10" xfId="2" applyFont="1" applyFill="1" applyBorder="1" applyAlignment="1">
      <alignment horizontal="center" vertical="center" wrapText="1"/>
    </xf>
    <xf numFmtId="0" fontId="18" fillId="17" borderId="10" xfId="2" applyFont="1" applyFill="1" applyBorder="1" applyAlignment="1">
      <alignment horizontal="center" vertical="center" wrapText="1"/>
    </xf>
    <xf numFmtId="0" fontId="16" fillId="17" borderId="10" xfId="2" applyFont="1" applyFill="1" applyBorder="1" applyAlignment="1">
      <alignment horizontal="center" vertical="center" wrapText="1"/>
    </xf>
    <xf numFmtId="9" fontId="18" fillId="17" borderId="10" xfId="2" applyNumberFormat="1" applyFont="1" applyFill="1" applyBorder="1" applyAlignment="1">
      <alignment horizontal="center" vertical="center" wrapText="1"/>
    </xf>
    <xf numFmtId="1" fontId="18" fillId="17" borderId="10" xfId="2" applyNumberFormat="1" applyFont="1" applyFill="1" applyBorder="1" applyAlignment="1">
      <alignment horizontal="center" vertical="center" wrapText="1"/>
    </xf>
    <xf numFmtId="0" fontId="18" fillId="17" borderId="13" xfId="2" applyFont="1" applyFill="1" applyBorder="1" applyAlignment="1">
      <alignment horizontal="center" vertical="center" wrapText="1"/>
    </xf>
    <xf numFmtId="0" fontId="16" fillId="17" borderId="13" xfId="2" applyFont="1" applyFill="1" applyBorder="1" applyAlignment="1">
      <alignment horizontal="center" vertical="center" wrapText="1"/>
    </xf>
    <xf numFmtId="9" fontId="18" fillId="0" borderId="10" xfId="2" applyNumberFormat="1" applyFont="1" applyBorder="1" applyAlignment="1">
      <alignment horizontal="center" wrapText="1"/>
    </xf>
    <xf numFmtId="0" fontId="18" fillId="0" borderId="14" xfId="2" applyFont="1" applyBorder="1" applyAlignment="1">
      <alignment horizontal="center" vertical="center" wrapText="1"/>
    </xf>
    <xf numFmtId="0" fontId="22" fillId="15" borderId="0" xfId="2" applyFont="1" applyFill="1" applyAlignment="1">
      <alignment horizontal="center" vertical="center" wrapText="1"/>
    </xf>
    <xf numFmtId="0" fontId="22" fillId="15" borderId="7" xfId="2" applyFont="1" applyFill="1" applyBorder="1" applyAlignment="1">
      <alignment horizontal="center" vertical="center" wrapText="1"/>
    </xf>
    <xf numFmtId="0" fontId="22" fillId="15" borderId="8" xfId="2" applyFont="1" applyFill="1" applyBorder="1" applyAlignment="1">
      <alignment horizontal="center" vertical="center" wrapText="1"/>
    </xf>
    <xf numFmtId="0" fontId="22" fillId="15" borderId="10" xfId="2" applyFont="1" applyFill="1" applyBorder="1" applyAlignment="1">
      <alignment horizontal="center" vertical="center" wrapText="1"/>
    </xf>
    <xf numFmtId="9" fontId="20" fillId="15" borderId="10" xfId="2" applyNumberFormat="1" applyFont="1" applyFill="1" applyBorder="1" applyAlignment="1">
      <alignment horizontal="center" vertical="center" wrapText="1"/>
    </xf>
    <xf numFmtId="1" fontId="22" fillId="15" borderId="10" xfId="2" applyNumberFormat="1" applyFont="1" applyFill="1" applyBorder="1" applyAlignment="1">
      <alignment horizontal="center" vertical="center" wrapText="1"/>
    </xf>
    <xf numFmtId="9" fontId="24" fillId="15" borderId="10" xfId="2" applyNumberFormat="1" applyFont="1" applyFill="1" applyBorder="1" applyAlignment="1">
      <alignment horizontal="center" vertical="center" wrapText="1"/>
    </xf>
    <xf numFmtId="9" fontId="18" fillId="0" borderId="0" xfId="2" applyNumberFormat="1" applyFont="1" applyAlignment="1">
      <alignment horizontal="center" wrapText="1"/>
    </xf>
    <xf numFmtId="0" fontId="18" fillId="0" borderId="0" xfId="2" applyFont="1"/>
    <xf numFmtId="0" fontId="25" fillId="8" borderId="2" xfId="2" applyFont="1" applyFill="1" applyBorder="1" applyAlignment="1">
      <alignment horizontal="left" vertical="center"/>
    </xf>
    <xf numFmtId="0" fontId="15" fillId="8" borderId="6" xfId="2" applyFont="1" applyFill="1" applyBorder="1" applyAlignment="1">
      <alignment wrapText="1"/>
    </xf>
    <xf numFmtId="0" fontId="15" fillId="8" borderId="0" xfId="2" applyFont="1" applyFill="1" applyBorder="1" applyAlignment="1">
      <alignment wrapText="1"/>
    </xf>
    <xf numFmtId="0" fontId="9" fillId="0" borderId="0" xfId="2" applyFont="1" applyAlignment="1">
      <alignment horizontal="center" wrapText="1"/>
    </xf>
    <xf numFmtId="0" fontId="10" fillId="0" borderId="0" xfId="2" applyFont="1" applyAlignment="1">
      <alignment horizontal="center" vertical="center" wrapText="1"/>
    </xf>
    <xf numFmtId="0" fontId="10" fillId="9" borderId="2" xfId="2" applyFont="1" applyFill="1" applyBorder="1" applyAlignment="1">
      <alignment horizontal="center" vertical="center" wrapText="1"/>
    </xf>
    <xf numFmtId="9" fontId="9" fillId="0" borderId="2" xfId="2" applyNumberFormat="1" applyFont="1" applyBorder="1" applyAlignment="1">
      <alignment horizontal="center" vertical="center" wrapText="1"/>
    </xf>
    <xf numFmtId="0" fontId="10" fillId="10" borderId="2" xfId="2" applyFont="1" applyFill="1" applyBorder="1" applyAlignment="1">
      <alignment horizontal="center" vertical="center" wrapText="1"/>
    </xf>
    <xf numFmtId="0" fontId="10" fillId="11" borderId="2" xfId="2" applyFont="1" applyFill="1" applyBorder="1" applyAlignment="1">
      <alignment horizontal="center" vertical="center" wrapText="1"/>
    </xf>
    <xf numFmtId="0" fontId="10" fillId="12" borderId="2" xfId="2" applyFont="1" applyFill="1" applyBorder="1" applyAlignment="1">
      <alignment horizontal="center" vertical="center" wrapText="1"/>
    </xf>
    <xf numFmtId="0" fontId="27" fillId="13" borderId="2" xfId="2" applyFont="1" applyFill="1" applyBorder="1" applyAlignment="1">
      <alignment horizontal="center" vertical="center" wrapText="1"/>
    </xf>
    <xf numFmtId="9" fontId="25" fillId="7" borderId="2" xfId="2" applyNumberFormat="1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wrapText="1"/>
    </xf>
    <xf numFmtId="0" fontId="15" fillId="0" borderId="1" xfId="2" applyFont="1" applyFill="1" applyBorder="1" applyAlignment="1">
      <alignment wrapText="1"/>
    </xf>
    <xf numFmtId="9" fontId="15" fillId="0" borderId="0" xfId="2" applyNumberFormat="1" applyFont="1" applyAlignment="1">
      <alignment horizontal="center" vertical="center" wrapText="1"/>
    </xf>
    <xf numFmtId="0" fontId="26" fillId="19" borderId="2" xfId="2" applyFont="1" applyFill="1" applyBorder="1" applyAlignment="1">
      <alignment horizontal="center" vertical="center" wrapText="1"/>
    </xf>
    <xf numFmtId="0" fontId="26" fillId="20" borderId="2" xfId="2" applyFont="1" applyFill="1" applyBorder="1" applyAlignment="1">
      <alignment horizontal="center" vertical="center" wrapText="1"/>
    </xf>
    <xf numFmtId="9" fontId="18" fillId="0" borderId="2" xfId="2" applyNumberFormat="1" applyFont="1" applyBorder="1" applyAlignment="1">
      <alignment horizontal="center" vertical="center" wrapText="1"/>
    </xf>
    <xf numFmtId="0" fontId="16" fillId="16" borderId="2" xfId="2" applyFont="1" applyFill="1" applyBorder="1" applyAlignment="1">
      <alignment horizontal="center" vertical="center" wrapText="1"/>
    </xf>
    <xf numFmtId="0" fontId="22" fillId="15" borderId="2" xfId="2" applyFont="1" applyFill="1" applyBorder="1" applyAlignment="1">
      <alignment horizontal="center" vertical="center" wrapText="1"/>
    </xf>
    <xf numFmtId="0" fontId="28" fillId="0" borderId="0" xfId="2" applyFont="1" applyAlignment="1">
      <alignment horizontal="center" wrapText="1"/>
    </xf>
    <xf numFmtId="0" fontId="29" fillId="0" borderId="0" xfId="2" applyFont="1" applyAlignment="1">
      <alignment horizontal="center" vertical="center" wrapText="1"/>
    </xf>
    <xf numFmtId="9" fontId="28" fillId="0" borderId="0" xfId="2" applyNumberFormat="1" applyFont="1" applyAlignment="1">
      <alignment horizontal="center" vertical="center" wrapText="1"/>
    </xf>
    <xf numFmtId="0" fontId="20" fillId="15" borderId="2" xfId="2" applyFont="1" applyFill="1" applyBorder="1" applyAlignment="1">
      <alignment horizontal="center" vertical="center" wrapText="1"/>
    </xf>
    <xf numFmtId="0" fontId="26" fillId="0" borderId="2" xfId="2" applyFont="1" applyFill="1" applyBorder="1" applyAlignment="1">
      <alignment horizontal="center" vertical="center" wrapText="1"/>
    </xf>
    <xf numFmtId="0" fontId="21" fillId="0" borderId="10" xfId="2" applyFont="1" applyFill="1" applyBorder="1" applyAlignment="1">
      <alignment horizontal="center" vertical="center" wrapText="1"/>
    </xf>
    <xf numFmtId="0" fontId="18" fillId="0" borderId="10" xfId="2" applyFont="1" applyFill="1" applyBorder="1" applyAlignment="1">
      <alignment horizontal="center" vertical="center" wrapText="1"/>
    </xf>
    <xf numFmtId="0" fontId="18" fillId="0" borderId="11" xfId="2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18" fillId="0" borderId="13" xfId="2" applyFont="1" applyFill="1" applyBorder="1" applyAlignment="1">
      <alignment horizontal="center" vertical="center" wrapText="1"/>
    </xf>
    <xf numFmtId="0" fontId="18" fillId="0" borderId="12" xfId="2" applyFont="1" applyFill="1" applyBorder="1" applyAlignment="1">
      <alignment horizontal="center" vertical="center" wrapText="1"/>
    </xf>
    <xf numFmtId="9" fontId="18" fillId="0" borderId="10" xfId="2" applyNumberFormat="1" applyFont="1" applyFill="1" applyBorder="1" applyAlignment="1">
      <alignment horizontal="center" vertical="center" wrapText="1"/>
    </xf>
    <xf numFmtId="1" fontId="18" fillId="0" borderId="10" xfId="2" applyNumberFormat="1" applyFont="1" applyFill="1" applyBorder="1" applyAlignment="1">
      <alignment horizontal="center" vertical="center" wrapText="1"/>
    </xf>
    <xf numFmtId="9" fontId="16" fillId="0" borderId="12" xfId="2" applyNumberFormat="1" applyFont="1" applyFill="1" applyBorder="1" applyAlignment="1">
      <alignment horizontal="center" vertical="center" wrapText="1"/>
    </xf>
    <xf numFmtId="1" fontId="18" fillId="0" borderId="11" xfId="2" applyNumberFormat="1" applyFont="1" applyFill="1" applyBorder="1" applyAlignment="1">
      <alignment horizontal="center" vertical="center" wrapText="1"/>
    </xf>
    <xf numFmtId="0" fontId="16" fillId="0" borderId="13" xfId="2" applyFont="1" applyFill="1" applyBorder="1" applyAlignment="1">
      <alignment horizontal="center" vertical="center" wrapText="1"/>
    </xf>
    <xf numFmtId="9" fontId="29" fillId="7" borderId="11" xfId="2" applyNumberFormat="1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9" fontId="29" fillId="7" borderId="12" xfId="2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16" fillId="23" borderId="2" xfId="2" applyFont="1" applyFill="1" applyBorder="1" applyAlignment="1">
      <alignment horizontal="center" vertical="center" wrapText="1"/>
    </xf>
    <xf numFmtId="0" fontId="16" fillId="24" borderId="2" xfId="2" applyFont="1" applyFill="1" applyBorder="1" applyAlignment="1">
      <alignment horizontal="center" vertical="center" wrapText="1"/>
    </xf>
    <xf numFmtId="0" fontId="16" fillId="25" borderId="2" xfId="2" applyFont="1" applyFill="1" applyBorder="1" applyAlignment="1">
      <alignment horizontal="center" vertical="center" wrapText="1"/>
    </xf>
    <xf numFmtId="0" fontId="16" fillId="26" borderId="2" xfId="2" applyFont="1" applyFill="1" applyBorder="1" applyAlignment="1">
      <alignment horizontal="center" vertical="center" wrapText="1"/>
    </xf>
    <xf numFmtId="164" fontId="31" fillId="6" borderId="2" xfId="0" applyNumberFormat="1" applyFont="1" applyFill="1" applyBorder="1" applyAlignment="1" applyProtection="1">
      <alignment horizontal="center"/>
    </xf>
    <xf numFmtId="164" fontId="31" fillId="0" borderId="2" xfId="0" applyNumberFormat="1" applyFont="1" applyFill="1" applyBorder="1" applyAlignment="1" applyProtection="1">
      <alignment horizontal="center"/>
    </xf>
    <xf numFmtId="0" fontId="29" fillId="7" borderId="2" xfId="2" applyFont="1" applyFill="1" applyBorder="1" applyAlignment="1">
      <alignment horizontal="center" vertical="center" wrapText="1"/>
    </xf>
    <xf numFmtId="3" fontId="18" fillId="0" borderId="10" xfId="2" applyNumberFormat="1" applyFont="1" applyFill="1" applyBorder="1" applyAlignment="1">
      <alignment horizontal="center" vertical="center" wrapText="1"/>
    </xf>
    <xf numFmtId="3" fontId="22" fillId="15" borderId="10" xfId="2" applyNumberFormat="1" applyFont="1" applyFill="1" applyBorder="1" applyAlignment="1">
      <alignment horizontal="center" vertical="center" wrapText="1"/>
    </xf>
    <xf numFmtId="3" fontId="18" fillId="18" borderId="2" xfId="2" applyNumberFormat="1" applyFont="1" applyFill="1" applyBorder="1" applyAlignment="1">
      <alignment horizontal="center" vertical="center" wrapText="1"/>
    </xf>
    <xf numFmtId="3" fontId="22" fillId="15" borderId="2" xfId="2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2" fillId="27" borderId="2" xfId="2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29" fillId="21" borderId="15" xfId="2" applyFont="1" applyFill="1" applyBorder="1" applyAlignment="1">
      <alignment horizontal="center" vertical="center" wrapText="1"/>
    </xf>
    <xf numFmtId="0" fontId="29" fillId="22" borderId="15" xfId="2" applyFont="1" applyFill="1" applyBorder="1" applyAlignment="1">
      <alignment horizontal="center" vertical="center" wrapText="1"/>
    </xf>
    <xf numFmtId="0" fontId="19" fillId="0" borderId="0" xfId="2" applyFont="1" applyAlignment="1">
      <alignment horizontal="right" wrapText="1"/>
    </xf>
    <xf numFmtId="0" fontId="17" fillId="0" borderId="0" xfId="2" applyFont="1" applyAlignment="1"/>
    <xf numFmtId="0" fontId="30" fillId="8" borderId="15" xfId="2" applyFont="1" applyFill="1" applyBorder="1" applyAlignment="1">
      <alignment horizontal="center" vertical="center" wrapText="1"/>
    </xf>
    <xf numFmtId="3" fontId="18" fillId="0" borderId="16" xfId="2" applyNumberFormat="1" applyFont="1" applyFill="1" applyBorder="1" applyAlignment="1">
      <alignment horizontal="center" vertical="center" wrapText="1"/>
    </xf>
    <xf numFmtId="3" fontId="18" fillId="0" borderId="13" xfId="2" applyNumberFormat="1" applyFont="1" applyFill="1" applyBorder="1" applyAlignment="1">
      <alignment horizontal="center" vertical="center" wrapText="1"/>
    </xf>
    <xf numFmtId="3" fontId="18" fillId="0" borderId="12" xfId="2" applyNumberFormat="1" applyFont="1" applyFill="1" applyBorder="1" applyAlignment="1">
      <alignment horizontal="center" vertical="center" wrapText="1"/>
    </xf>
    <xf numFmtId="1" fontId="28" fillId="0" borderId="11" xfId="2" applyNumberFormat="1" applyFont="1" applyFill="1" applyBorder="1" applyAlignment="1">
      <alignment horizontal="center" vertical="center" wrapText="1"/>
    </xf>
    <xf numFmtId="1" fontId="28" fillId="0" borderId="13" xfId="2" applyNumberFormat="1" applyFont="1" applyFill="1" applyBorder="1" applyAlignment="1">
      <alignment horizontal="center" vertical="center" wrapText="1"/>
    </xf>
    <xf numFmtId="1" fontId="28" fillId="0" borderId="12" xfId="2" applyNumberFormat="1" applyFont="1" applyFill="1" applyBorder="1" applyAlignment="1">
      <alignment horizontal="center" vertical="center" wrapText="1"/>
    </xf>
    <xf numFmtId="9" fontId="29" fillId="0" borderId="11" xfId="2" applyNumberFormat="1" applyFont="1" applyFill="1" applyBorder="1" applyAlignment="1">
      <alignment horizontal="center" vertical="center" wrapText="1"/>
    </xf>
    <xf numFmtId="9" fontId="29" fillId="0" borderId="13" xfId="2" applyNumberFormat="1" applyFont="1" applyFill="1" applyBorder="1" applyAlignment="1">
      <alignment horizontal="center" vertical="center" wrapText="1"/>
    </xf>
    <xf numFmtId="9" fontId="29" fillId="0" borderId="12" xfId="2" applyNumberFormat="1" applyFont="1" applyFill="1" applyBorder="1" applyAlignment="1">
      <alignment horizontal="center" vertical="center" wrapText="1"/>
    </xf>
    <xf numFmtId="3" fontId="18" fillId="0" borderId="11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71256D70-1D33-4634-A37E-528D5D2FD172}"/>
    <cellStyle name="Porcentaje" xfId="1" builtinId="5"/>
  </cellStyles>
  <dxfs count="99">
    <dxf>
      <fill>
        <patternFill patternType="solid">
          <fgColor rgb="FFF4CCCC"/>
          <bgColor rgb="FFF4CCCC"/>
        </patternFill>
      </fill>
    </dxf>
    <dxf>
      <fill>
        <patternFill patternType="solid">
          <fgColor rgb="FFFDBD35"/>
          <bgColor rgb="FFFDBD35"/>
        </patternFill>
      </fill>
    </dxf>
    <dxf>
      <fill>
        <patternFill patternType="solid">
          <fgColor rgb="FF9EBFC8"/>
          <bgColor rgb="FF9EBFC8"/>
        </patternFill>
      </fill>
    </dxf>
    <dxf>
      <fill>
        <patternFill patternType="solid">
          <fgColor rgb="FFBDECF2"/>
          <bgColor rgb="FFBDECF2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DBD35"/>
          <bgColor rgb="FFFDBD35"/>
        </patternFill>
      </fill>
    </dxf>
    <dxf>
      <fill>
        <patternFill patternType="solid">
          <fgColor rgb="FF9EBFC8"/>
          <bgColor rgb="FF9EBFC8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DBD35"/>
          <bgColor rgb="FFFDBD35"/>
        </patternFill>
      </fill>
    </dxf>
    <dxf>
      <fill>
        <patternFill patternType="solid">
          <fgColor rgb="FF9EBFC8"/>
          <bgColor rgb="FF9EBFC8"/>
        </patternFill>
      </fill>
    </dxf>
    <dxf>
      <fill>
        <patternFill patternType="solid">
          <fgColor rgb="FFBDECF2"/>
          <bgColor rgb="FFBDECF2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DBD35"/>
          <bgColor rgb="FFFDBD35"/>
        </patternFill>
      </fill>
    </dxf>
    <dxf>
      <fill>
        <patternFill patternType="solid">
          <fgColor rgb="FF9EBFC8"/>
          <bgColor rgb="FF9EBFC8"/>
        </patternFill>
      </fill>
    </dxf>
    <dxf>
      <fill>
        <patternFill patternType="solid">
          <fgColor rgb="FFBDECF2"/>
          <bgColor rgb="FFBDECF2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DBD35"/>
          <bgColor rgb="FFFDBD35"/>
        </patternFill>
      </fill>
    </dxf>
    <dxf>
      <fill>
        <patternFill patternType="solid">
          <fgColor rgb="FF9EBFC8"/>
          <bgColor rgb="FF9EBFC8"/>
        </patternFill>
      </fill>
    </dxf>
    <dxf>
      <fill>
        <patternFill patternType="solid">
          <fgColor rgb="FFBDECF2"/>
          <bgColor rgb="FFBDECF2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DBD35"/>
          <bgColor rgb="FFFDBD35"/>
        </patternFill>
      </fill>
    </dxf>
    <dxf>
      <fill>
        <patternFill patternType="solid">
          <fgColor rgb="FF9EBFC8"/>
          <bgColor rgb="FF9EBFC8"/>
        </patternFill>
      </fill>
    </dxf>
    <dxf>
      <fill>
        <patternFill patternType="solid">
          <fgColor rgb="FFBDECF2"/>
          <bgColor rgb="FFBDECF2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DBD35"/>
          <bgColor rgb="FFFDBD35"/>
        </patternFill>
      </fill>
    </dxf>
    <dxf>
      <fill>
        <patternFill patternType="solid">
          <fgColor rgb="FF9EBFC8"/>
          <bgColor rgb="FF9EBFC8"/>
        </patternFill>
      </fill>
    </dxf>
    <dxf>
      <fill>
        <patternFill patternType="solid">
          <fgColor rgb="FFBDECF2"/>
          <bgColor rgb="FFBDECF2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DBD35"/>
          <bgColor rgb="FFFDBD35"/>
        </patternFill>
      </fill>
    </dxf>
    <dxf>
      <fill>
        <patternFill patternType="solid">
          <fgColor rgb="FF9EBFC8"/>
          <bgColor rgb="FF9EBFC8"/>
        </patternFill>
      </fill>
    </dxf>
    <dxf>
      <fill>
        <patternFill patternType="solid">
          <fgColor rgb="FFBDECF2"/>
          <bgColor rgb="FFBDECF2"/>
        </patternFill>
      </fill>
    </dxf>
    <dxf>
      <fill>
        <patternFill patternType="solid">
          <fgColor rgb="FFBDECF2"/>
          <bgColor rgb="FFBDECF2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DBD35"/>
          <bgColor rgb="FFFDBD35"/>
        </patternFill>
      </fill>
    </dxf>
    <dxf>
      <fill>
        <patternFill patternType="solid">
          <fgColor rgb="FF9EBFC8"/>
          <bgColor rgb="FF9EBFC8"/>
        </patternFill>
      </fill>
    </dxf>
    <dxf>
      <fill>
        <patternFill patternType="solid">
          <fgColor rgb="FFBDECF2"/>
          <bgColor rgb="FFBDECF2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DBD35"/>
          <bgColor rgb="FFFDBD35"/>
        </patternFill>
      </fill>
    </dxf>
    <dxf>
      <fill>
        <patternFill patternType="solid">
          <fgColor rgb="FF9EBFC8"/>
          <bgColor rgb="FF9EBFC8"/>
        </patternFill>
      </fill>
    </dxf>
    <dxf>
      <fill>
        <patternFill patternType="solid">
          <fgColor rgb="FFBDECF2"/>
          <bgColor rgb="FFBDECF2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DBD35"/>
          <bgColor rgb="FFFDBD35"/>
        </patternFill>
      </fill>
    </dxf>
    <dxf>
      <fill>
        <patternFill patternType="solid">
          <fgColor rgb="FF9EBFC8"/>
          <bgColor rgb="FF9EBFC8"/>
        </patternFill>
      </fill>
    </dxf>
    <dxf>
      <fill>
        <patternFill patternType="solid">
          <fgColor rgb="FFBDECF2"/>
          <bgColor rgb="FFBDECF2"/>
        </patternFill>
      </fill>
    </dxf>
    <dxf>
      <font>
        <strike val="0"/>
        <color rgb="FF20B7D0"/>
      </font>
      <fill>
        <patternFill>
          <bgColor rgb="FF20B7D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70C0"/>
      </font>
      <fill>
        <patternFill>
          <bgColor rgb="FF0070C0"/>
        </patternFill>
      </fill>
    </dxf>
    <dxf>
      <font>
        <strike val="0"/>
        <color rgb="FF20B7D0"/>
      </font>
      <fill>
        <patternFill>
          <bgColor rgb="FF20B7D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70C0"/>
      </font>
      <fill>
        <patternFill>
          <bgColor rgb="FF0070C0"/>
        </patternFill>
      </fill>
    </dxf>
    <dxf>
      <font>
        <strike val="0"/>
        <color rgb="FF20B7D0"/>
      </font>
      <fill>
        <patternFill>
          <bgColor rgb="FF20B7D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70C0"/>
      </font>
      <fill>
        <patternFill>
          <bgColor rgb="FF0070C0"/>
        </patternFill>
      </fill>
    </dxf>
    <dxf>
      <font>
        <strike val="0"/>
        <color rgb="FF20B7D0"/>
      </font>
      <fill>
        <patternFill>
          <bgColor rgb="FF20B7D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70C0"/>
      </font>
      <fill>
        <patternFill>
          <bgColor rgb="FF0070C0"/>
        </patternFill>
      </fill>
    </dxf>
    <dxf>
      <font>
        <strike val="0"/>
        <color rgb="FF20B7D0"/>
      </font>
      <fill>
        <patternFill>
          <bgColor rgb="FF20B7D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70C0"/>
      </font>
      <fill>
        <patternFill>
          <bgColor rgb="FF0070C0"/>
        </patternFill>
      </fill>
    </dxf>
    <dxf>
      <font>
        <strike val="0"/>
        <color rgb="FF20B7D0"/>
      </font>
      <fill>
        <patternFill>
          <bgColor rgb="FF20B7D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70C0"/>
      </font>
      <fill>
        <patternFill>
          <bgColor rgb="FF0070C0"/>
        </patternFill>
      </fill>
    </dxf>
    <dxf>
      <font>
        <strike val="0"/>
        <color rgb="FF20B7D0"/>
      </font>
      <fill>
        <patternFill>
          <bgColor rgb="FF20B7D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70C0"/>
      </font>
      <fill>
        <patternFill>
          <bgColor rgb="FF0070C0"/>
        </patternFill>
      </fill>
    </dxf>
    <dxf>
      <font>
        <strike val="0"/>
        <color rgb="FF20B7D0"/>
      </font>
      <fill>
        <patternFill>
          <bgColor rgb="FF20B7D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70C0"/>
      </font>
      <fill>
        <patternFill>
          <bgColor rgb="FF0070C0"/>
        </patternFill>
      </fill>
    </dxf>
    <dxf>
      <font>
        <strike val="0"/>
        <color rgb="FF20B7D0"/>
      </font>
      <fill>
        <patternFill>
          <bgColor rgb="FF20B7D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70C0"/>
      </font>
      <fill>
        <patternFill>
          <bgColor rgb="FF0070C0"/>
        </patternFill>
      </fill>
    </dxf>
    <dxf>
      <font>
        <strike val="0"/>
        <color rgb="FF20B7D0"/>
      </font>
      <fill>
        <patternFill>
          <bgColor rgb="FF20B7D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70C0"/>
      </font>
      <fill>
        <patternFill>
          <bgColor rgb="FF0070C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70C0"/>
      </font>
      <fill>
        <patternFill>
          <bgColor rgb="FF0070C0"/>
        </patternFill>
      </fill>
    </dxf>
    <dxf>
      <font>
        <strike val="0"/>
        <color rgb="FF20B7D0"/>
      </font>
      <fill>
        <patternFill>
          <bgColor rgb="FF20B7D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70C0"/>
      </font>
      <fill>
        <patternFill>
          <bgColor rgb="FF0070C0"/>
        </patternFill>
      </fill>
    </dxf>
    <dxf>
      <font>
        <strike val="0"/>
        <color rgb="FF20B7D0"/>
      </font>
      <fill>
        <patternFill>
          <bgColor rgb="FF20B7D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70C0"/>
      </font>
      <fill>
        <patternFill>
          <bgColor rgb="FF0070C0"/>
        </patternFill>
      </fill>
    </dxf>
    <dxf>
      <font>
        <strike val="0"/>
        <color rgb="FF20B7D0"/>
      </font>
      <fill>
        <patternFill>
          <bgColor rgb="FF20B7D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70C0"/>
      </font>
      <fill>
        <patternFill>
          <bgColor rgb="FF0070C0"/>
        </patternFill>
      </fill>
    </dxf>
    <dxf>
      <font>
        <strike val="0"/>
        <color rgb="FF20B7D0"/>
      </font>
      <fill>
        <patternFill>
          <bgColor rgb="FF20B7D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70C0"/>
      </font>
      <fill>
        <patternFill>
          <bgColor rgb="FF0070C0"/>
        </patternFill>
      </fill>
    </dxf>
    <dxf>
      <font>
        <strike val="0"/>
        <color rgb="FF20B7D0"/>
      </font>
      <fill>
        <patternFill>
          <bgColor rgb="FF20B7D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70C0"/>
      </font>
      <fill>
        <patternFill>
          <bgColor rgb="FF0070C0"/>
        </patternFill>
      </fill>
    </dxf>
    <dxf>
      <font>
        <strike val="0"/>
        <color rgb="FF20B7D0"/>
      </font>
      <fill>
        <patternFill>
          <bgColor rgb="FF20B7D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70C0"/>
      </font>
      <fill>
        <patternFill>
          <bgColor rgb="FF0070C0"/>
        </patternFill>
      </fill>
    </dxf>
    <dxf>
      <font>
        <strike val="0"/>
        <color rgb="FF20B7D0"/>
      </font>
      <fill>
        <patternFill>
          <bgColor rgb="FF20B7D0"/>
        </patternFill>
      </fill>
    </dxf>
    <dxf>
      <font>
        <strike val="0"/>
        <color rgb="FF20B7D0"/>
      </font>
      <fill>
        <patternFill>
          <bgColor rgb="FF20B7D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70C0"/>
      </font>
      <fill>
        <patternFill>
          <bgColor rgb="FF0070C0"/>
        </patternFill>
      </fill>
    </dxf>
    <dxf>
      <font>
        <strike val="0"/>
        <color rgb="FF20B7D0"/>
      </font>
      <fill>
        <patternFill>
          <bgColor rgb="FF20B7D0"/>
        </patternFill>
      </fill>
    </dxf>
  </dxfs>
  <tableStyles count="0" defaultTableStyle="TableStyleMedium2" defaultPivotStyle="PivotStyleLight16"/>
  <colors>
    <mruColors>
      <color rgb="FF4CB9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47065</xdr:colOff>
      <xdr:row>2</xdr:row>
      <xdr:rowOff>83543</xdr:rowOff>
    </xdr:from>
    <xdr:to>
      <xdr:col>1</xdr:col>
      <xdr:colOff>238066</xdr:colOff>
      <xdr:row>2</xdr:row>
      <xdr:rowOff>84615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84E8B56-78FF-45D4-8871-F62DB1E4701C}"/>
            </a:ext>
          </a:extLst>
        </xdr:cNvPr>
        <xdr:cNvCxnSpPr/>
      </xdr:nvCxnSpPr>
      <xdr:spPr>
        <a:xfrm flipV="1">
          <a:off x="226359" y="610219"/>
          <a:ext cx="191001" cy="1072"/>
        </a:xfrm>
        <a:prstGeom prst="line">
          <a:avLst/>
        </a:prstGeom>
        <a:ln w="57150">
          <a:solidFill>
            <a:srgbClr val="BF166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47065</xdr:colOff>
      <xdr:row>2</xdr:row>
      <xdr:rowOff>83543</xdr:rowOff>
    </xdr:from>
    <xdr:to>
      <xdr:col>0</xdr:col>
      <xdr:colOff>238066</xdr:colOff>
      <xdr:row>2</xdr:row>
      <xdr:rowOff>84615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330313E2-472A-416D-BEE1-1CD7D0D40BE8}"/>
            </a:ext>
          </a:extLst>
        </xdr:cNvPr>
        <xdr:cNvCxnSpPr/>
      </xdr:nvCxnSpPr>
      <xdr:spPr>
        <a:xfrm flipV="1">
          <a:off x="228040" y="607418"/>
          <a:ext cx="191001" cy="1072"/>
        </a:xfrm>
        <a:prstGeom prst="line">
          <a:avLst/>
        </a:prstGeom>
        <a:ln w="57150">
          <a:solidFill>
            <a:srgbClr val="BF166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O73"/>
  <sheetViews>
    <sheetView showGridLines="0" showRowColHeaders="0" zoomScale="85" zoomScaleNormal="85" workbookViewId="0"/>
  </sheetViews>
  <sheetFormatPr baseColWidth="10" defaultColWidth="11.5703125" defaultRowHeight="15"/>
  <cols>
    <col min="1" max="1" width="2.7109375" customWidth="1"/>
    <col min="2" max="2" width="4.5703125" customWidth="1"/>
    <col min="3" max="3" width="13.140625" customWidth="1"/>
    <col min="4" max="4" width="44.5703125" customWidth="1"/>
    <col min="5" max="18" width="13" hidden="1" customWidth="1"/>
    <col min="19" max="19" width="12.7109375" hidden="1" customWidth="1"/>
    <col min="20" max="20" width="13.42578125" hidden="1" customWidth="1"/>
    <col min="21" max="21" width="12.7109375" hidden="1" customWidth="1"/>
    <col min="22" max="22" width="13.28515625" hidden="1" customWidth="1"/>
    <col min="23" max="40" width="6.7109375" customWidth="1"/>
    <col min="41" max="41" width="7.42578125" style="4" customWidth="1"/>
  </cols>
  <sheetData>
    <row r="1" spans="2:41" s="3" customFormat="1" ht="18.75" customHeight="1"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</row>
    <row r="2" spans="2:41" s="3" customFormat="1" ht="22.5" customHeight="1">
      <c r="B2" s="6" t="s">
        <v>111</v>
      </c>
      <c r="C2" s="1"/>
      <c r="D2" s="1"/>
      <c r="E2" s="1"/>
      <c r="F2" s="1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35"/>
      <c r="AM2" s="35"/>
      <c r="AN2" s="116"/>
      <c r="AO2" s="5"/>
    </row>
    <row r="3" spans="2:41" s="3" customFormat="1" ht="18.75" customHeight="1">
      <c r="B3" s="7"/>
      <c r="C3" s="1"/>
      <c r="D3" s="1"/>
      <c r="E3" s="1"/>
      <c r="F3" s="1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35"/>
      <c r="AM3" s="35"/>
      <c r="AN3" s="116"/>
      <c r="AO3" s="5"/>
    </row>
    <row r="4" spans="2:41" s="1" customFormat="1" ht="14.25" customHeight="1">
      <c r="B4" s="118" t="s">
        <v>207</v>
      </c>
      <c r="C4" s="118"/>
      <c r="D4" s="118"/>
      <c r="E4" s="118" t="s">
        <v>107</v>
      </c>
      <c r="F4" s="118"/>
      <c r="G4" s="118"/>
      <c r="H4" s="118" t="s">
        <v>107</v>
      </c>
      <c r="I4" s="118"/>
      <c r="J4" s="118"/>
      <c r="K4" s="118" t="s">
        <v>107</v>
      </c>
      <c r="L4" s="118"/>
      <c r="M4" s="118"/>
      <c r="N4" s="118" t="s">
        <v>107</v>
      </c>
      <c r="O4" s="118"/>
      <c r="P4" s="118"/>
      <c r="Q4" s="118" t="s">
        <v>107</v>
      </c>
      <c r="R4" s="118"/>
      <c r="S4" s="118"/>
      <c r="T4" s="118" t="s">
        <v>107</v>
      </c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</row>
    <row r="5" spans="2:41" s="1" customFormat="1" ht="14.25" customHeight="1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</row>
    <row r="6" spans="2:41" s="2" customFormat="1" ht="28.9" customHeight="1">
      <c r="B6" s="9" t="s">
        <v>0</v>
      </c>
      <c r="C6" s="10" t="s">
        <v>1</v>
      </c>
      <c r="D6" s="9" t="s">
        <v>2</v>
      </c>
      <c r="E6" s="9" t="s">
        <v>3</v>
      </c>
      <c r="F6" s="9" t="s">
        <v>4</v>
      </c>
      <c r="G6" s="9" t="s">
        <v>5</v>
      </c>
      <c r="H6" s="9" t="s">
        <v>6</v>
      </c>
      <c r="I6" s="11" t="s">
        <v>7</v>
      </c>
      <c r="J6" s="11" t="s">
        <v>8</v>
      </c>
      <c r="K6" s="9" t="s">
        <v>9</v>
      </c>
      <c r="L6" s="9" t="s">
        <v>10</v>
      </c>
      <c r="M6" s="9" t="s">
        <v>11</v>
      </c>
      <c r="N6" s="9" t="s">
        <v>12</v>
      </c>
      <c r="O6" s="11" t="s">
        <v>13</v>
      </c>
      <c r="P6" s="11" t="s">
        <v>14</v>
      </c>
      <c r="Q6" s="11" t="s">
        <v>15</v>
      </c>
      <c r="R6" s="11" t="s">
        <v>16</v>
      </c>
      <c r="S6" s="11" t="s">
        <v>17</v>
      </c>
      <c r="T6" s="11" t="s">
        <v>18</v>
      </c>
      <c r="U6" s="11" t="s">
        <v>80</v>
      </c>
      <c r="V6" s="11" t="s">
        <v>81</v>
      </c>
      <c r="W6" s="12" t="s">
        <v>89</v>
      </c>
      <c r="X6" s="12" t="s">
        <v>90</v>
      </c>
      <c r="Y6" s="12" t="s">
        <v>91</v>
      </c>
      <c r="Z6" s="12" t="s">
        <v>92</v>
      </c>
      <c r="AA6" s="12" t="s">
        <v>93</v>
      </c>
      <c r="AB6" s="12" t="s">
        <v>94</v>
      </c>
      <c r="AC6" s="12" t="s">
        <v>95</v>
      </c>
      <c r="AD6" s="12" t="s">
        <v>96</v>
      </c>
      <c r="AE6" s="12" t="s">
        <v>97</v>
      </c>
      <c r="AF6" s="12" t="s">
        <v>98</v>
      </c>
      <c r="AG6" s="12" t="s">
        <v>99</v>
      </c>
      <c r="AH6" s="12" t="s">
        <v>104</v>
      </c>
      <c r="AI6" s="12" t="s">
        <v>105</v>
      </c>
      <c r="AJ6" s="12" t="s">
        <v>109</v>
      </c>
      <c r="AK6" s="12" t="s">
        <v>110</v>
      </c>
      <c r="AL6" s="12" t="s">
        <v>112</v>
      </c>
      <c r="AM6" s="12" t="s">
        <v>113</v>
      </c>
      <c r="AN6" s="12" t="s">
        <v>206</v>
      </c>
      <c r="AO6" s="9" t="s">
        <v>100</v>
      </c>
    </row>
    <row r="7" spans="2:41">
      <c r="B7" s="13">
        <v>1</v>
      </c>
      <c r="C7" s="14" t="s">
        <v>19</v>
      </c>
      <c r="D7" s="15" t="s">
        <v>20</v>
      </c>
      <c r="E7" s="16" t="s">
        <v>21</v>
      </c>
      <c r="F7" s="16" t="s">
        <v>21</v>
      </c>
      <c r="G7" s="16" t="s">
        <v>21</v>
      </c>
      <c r="H7" s="16" t="s">
        <v>21</v>
      </c>
      <c r="I7" s="16" t="s">
        <v>21</v>
      </c>
      <c r="J7" s="16" t="s">
        <v>21</v>
      </c>
      <c r="K7" s="16" t="s">
        <v>21</v>
      </c>
      <c r="L7" s="16" t="s">
        <v>21</v>
      </c>
      <c r="M7" s="16" t="s">
        <v>22</v>
      </c>
      <c r="N7" s="16" t="s">
        <v>22</v>
      </c>
      <c r="O7" s="16" t="s">
        <v>22</v>
      </c>
      <c r="P7" s="16" t="s">
        <v>22</v>
      </c>
      <c r="Q7" s="16" t="s">
        <v>22</v>
      </c>
      <c r="R7" s="16" t="s">
        <v>22</v>
      </c>
      <c r="S7" s="16" t="s">
        <v>22</v>
      </c>
      <c r="T7" s="16" t="s">
        <v>22</v>
      </c>
      <c r="U7" s="16" t="s">
        <v>22</v>
      </c>
      <c r="V7" s="16" t="s">
        <v>22</v>
      </c>
      <c r="W7" s="16" t="s">
        <v>22</v>
      </c>
      <c r="X7" s="16" t="s">
        <v>22</v>
      </c>
      <c r="Y7" s="16" t="s">
        <v>22</v>
      </c>
      <c r="Z7" s="16" t="s">
        <v>22</v>
      </c>
      <c r="AA7" s="16" t="s">
        <v>22</v>
      </c>
      <c r="AB7" s="16" t="s">
        <v>22</v>
      </c>
      <c r="AC7" s="16" t="s">
        <v>22</v>
      </c>
      <c r="AD7" s="16" t="s">
        <v>22</v>
      </c>
      <c r="AE7" s="16" t="s">
        <v>22</v>
      </c>
      <c r="AF7" s="16" t="s">
        <v>22</v>
      </c>
      <c r="AG7" s="16" t="s">
        <v>22</v>
      </c>
      <c r="AH7" s="16" t="s">
        <v>22</v>
      </c>
      <c r="AI7" s="16" t="s">
        <v>22</v>
      </c>
      <c r="AJ7" s="16" t="s">
        <v>22</v>
      </c>
      <c r="AK7" s="16" t="s">
        <v>22</v>
      </c>
      <c r="AL7" s="16" t="s">
        <v>22</v>
      </c>
      <c r="AM7" s="16" t="s">
        <v>22</v>
      </c>
      <c r="AN7" s="16" t="s">
        <v>48</v>
      </c>
      <c r="AO7" s="17">
        <v>779.5788</v>
      </c>
    </row>
    <row r="8" spans="2:41">
      <c r="B8" s="13">
        <v>2</v>
      </c>
      <c r="C8" s="14" t="s">
        <v>19</v>
      </c>
      <c r="D8" s="15" t="s">
        <v>23</v>
      </c>
      <c r="E8" s="16" t="s">
        <v>21</v>
      </c>
      <c r="F8" s="16" t="s">
        <v>21</v>
      </c>
      <c r="G8" s="16" t="s">
        <v>21</v>
      </c>
      <c r="H8" s="16" t="s">
        <v>21</v>
      </c>
      <c r="I8" s="16" t="s">
        <v>21</v>
      </c>
      <c r="J8" s="16" t="s">
        <v>21</v>
      </c>
      <c r="K8" s="16" t="s">
        <v>21</v>
      </c>
      <c r="L8" s="16" t="s">
        <v>21</v>
      </c>
      <c r="M8" s="16" t="s">
        <v>22</v>
      </c>
      <c r="N8" s="16" t="s">
        <v>22</v>
      </c>
      <c r="O8" s="16" t="s">
        <v>22</v>
      </c>
      <c r="P8" s="16" t="s">
        <v>22</v>
      </c>
      <c r="Q8" s="16" t="s">
        <v>22</v>
      </c>
      <c r="R8" s="16" t="s">
        <v>22</v>
      </c>
      <c r="S8" s="16" t="s">
        <v>22</v>
      </c>
      <c r="T8" s="16" t="s">
        <v>22</v>
      </c>
      <c r="U8" s="16" t="s">
        <v>22</v>
      </c>
      <c r="V8" s="16" t="s">
        <v>22</v>
      </c>
      <c r="W8" s="16" t="s">
        <v>22</v>
      </c>
      <c r="X8" s="16" t="s">
        <v>22</v>
      </c>
      <c r="Y8" s="16" t="s">
        <v>22</v>
      </c>
      <c r="Z8" s="16" t="s">
        <v>22</v>
      </c>
      <c r="AA8" s="16" t="s">
        <v>22</v>
      </c>
      <c r="AB8" s="16" t="s">
        <v>22</v>
      </c>
      <c r="AC8" s="16" t="s">
        <v>22</v>
      </c>
      <c r="AD8" s="16" t="s">
        <v>22</v>
      </c>
      <c r="AE8" s="16" t="s">
        <v>22</v>
      </c>
      <c r="AF8" s="16" t="s">
        <v>22</v>
      </c>
      <c r="AG8" s="16" t="s">
        <v>22</v>
      </c>
      <c r="AH8" s="16" t="s">
        <v>22</v>
      </c>
      <c r="AI8" s="16" t="s">
        <v>22</v>
      </c>
      <c r="AJ8" s="16" t="s">
        <v>22</v>
      </c>
      <c r="AK8" s="16" t="s">
        <v>22</v>
      </c>
      <c r="AL8" s="16" t="s">
        <v>22</v>
      </c>
      <c r="AM8" s="16" t="s">
        <v>22</v>
      </c>
      <c r="AN8" s="16" t="s">
        <v>48</v>
      </c>
      <c r="AO8" s="17">
        <v>30.491999999999997</v>
      </c>
    </row>
    <row r="9" spans="2:41">
      <c r="B9" s="13">
        <v>3</v>
      </c>
      <c r="C9" s="14" t="s">
        <v>19</v>
      </c>
      <c r="D9" s="15" t="s">
        <v>24</v>
      </c>
      <c r="E9" s="16" t="s">
        <v>22</v>
      </c>
      <c r="F9" s="16" t="s">
        <v>22</v>
      </c>
      <c r="G9" s="16" t="s">
        <v>22</v>
      </c>
      <c r="H9" s="16" t="s">
        <v>22</v>
      </c>
      <c r="I9" s="16" t="s">
        <v>22</v>
      </c>
      <c r="J9" s="16" t="s">
        <v>22</v>
      </c>
      <c r="K9" s="16" t="s">
        <v>22</v>
      </c>
      <c r="L9" s="16" t="s">
        <v>22</v>
      </c>
      <c r="M9" s="16" t="s">
        <v>22</v>
      </c>
      <c r="N9" s="16" t="s">
        <v>22</v>
      </c>
      <c r="O9" s="16" t="s">
        <v>22</v>
      </c>
      <c r="P9" s="16" t="s">
        <v>22</v>
      </c>
      <c r="Q9" s="16" t="s">
        <v>22</v>
      </c>
      <c r="R9" s="16" t="s">
        <v>22</v>
      </c>
      <c r="S9" s="16" t="s">
        <v>22</v>
      </c>
      <c r="T9" s="16" t="s">
        <v>22</v>
      </c>
      <c r="U9" s="16" t="s">
        <v>22</v>
      </c>
      <c r="V9" s="16" t="s">
        <v>22</v>
      </c>
      <c r="W9" s="16" t="s">
        <v>22</v>
      </c>
      <c r="X9" s="16" t="s">
        <v>22</v>
      </c>
      <c r="Y9" s="16" t="s">
        <v>22</v>
      </c>
      <c r="Z9" s="16" t="s">
        <v>22</v>
      </c>
      <c r="AA9" s="16" t="s">
        <v>22</v>
      </c>
      <c r="AB9" s="16" t="s">
        <v>22</v>
      </c>
      <c r="AC9" s="16" t="s">
        <v>22</v>
      </c>
      <c r="AD9" s="16" t="s">
        <v>22</v>
      </c>
      <c r="AE9" s="16" t="s">
        <v>22</v>
      </c>
      <c r="AF9" s="16" t="s">
        <v>22</v>
      </c>
      <c r="AG9" s="16" t="s">
        <v>22</v>
      </c>
      <c r="AH9" s="16" t="s">
        <v>22</v>
      </c>
      <c r="AI9" s="16" t="s">
        <v>22</v>
      </c>
      <c r="AJ9" s="16" t="s">
        <v>22</v>
      </c>
      <c r="AK9" s="16" t="s">
        <v>22</v>
      </c>
      <c r="AL9" s="16" t="s">
        <v>22</v>
      </c>
      <c r="AM9" s="16" t="s">
        <v>22</v>
      </c>
      <c r="AN9" s="16" t="s">
        <v>48</v>
      </c>
      <c r="AO9" s="17">
        <f>1296+15</f>
        <v>1311</v>
      </c>
    </row>
    <row r="10" spans="2:41">
      <c r="B10" s="13">
        <v>4</v>
      </c>
      <c r="C10" s="14" t="s">
        <v>19</v>
      </c>
      <c r="D10" s="15" t="s">
        <v>25</v>
      </c>
      <c r="E10" s="16" t="s">
        <v>26</v>
      </c>
      <c r="F10" s="16" t="s">
        <v>26</v>
      </c>
      <c r="G10" s="16" t="s">
        <v>26</v>
      </c>
      <c r="H10" s="16" t="s">
        <v>26</v>
      </c>
      <c r="I10" s="16" t="s">
        <v>26</v>
      </c>
      <c r="J10" s="16" t="s">
        <v>26</v>
      </c>
      <c r="K10" s="16" t="s">
        <v>22</v>
      </c>
      <c r="L10" s="16" t="s">
        <v>22</v>
      </c>
      <c r="M10" s="16" t="s">
        <v>22</v>
      </c>
      <c r="N10" s="16" t="s">
        <v>22</v>
      </c>
      <c r="O10" s="16" t="s">
        <v>22</v>
      </c>
      <c r="P10" s="16" t="s">
        <v>22</v>
      </c>
      <c r="Q10" s="16" t="s">
        <v>22</v>
      </c>
      <c r="R10" s="16" t="s">
        <v>22</v>
      </c>
      <c r="S10" s="16" t="s">
        <v>22</v>
      </c>
      <c r="T10" s="16" t="s">
        <v>22</v>
      </c>
      <c r="U10" s="16" t="s">
        <v>22</v>
      </c>
      <c r="V10" s="16" t="s">
        <v>22</v>
      </c>
      <c r="W10" s="16" t="s">
        <v>22</v>
      </c>
      <c r="X10" s="16" t="s">
        <v>22</v>
      </c>
      <c r="Y10" s="16" t="s">
        <v>22</v>
      </c>
      <c r="Z10" s="16" t="s">
        <v>22</v>
      </c>
      <c r="AA10" s="16" t="s">
        <v>22</v>
      </c>
      <c r="AB10" s="16" t="s">
        <v>22</v>
      </c>
      <c r="AC10" s="16" t="s">
        <v>22</v>
      </c>
      <c r="AD10" s="16" t="s">
        <v>22</v>
      </c>
      <c r="AE10" s="16" t="s">
        <v>22</v>
      </c>
      <c r="AF10" s="16" t="s">
        <v>22</v>
      </c>
      <c r="AG10" s="16" t="s">
        <v>22</v>
      </c>
      <c r="AH10" s="16" t="s">
        <v>22</v>
      </c>
      <c r="AI10" s="16" t="s">
        <v>22</v>
      </c>
      <c r="AJ10" s="16" t="s">
        <v>22</v>
      </c>
      <c r="AK10" s="16" t="s">
        <v>22</v>
      </c>
      <c r="AL10" s="16" t="s">
        <v>22</v>
      </c>
      <c r="AM10" s="16" t="s">
        <v>22</v>
      </c>
      <c r="AN10" s="16" t="s">
        <v>48</v>
      </c>
      <c r="AO10" s="17">
        <v>254</v>
      </c>
    </row>
    <row r="11" spans="2:41">
      <c r="B11" s="13">
        <v>5</v>
      </c>
      <c r="C11" s="14" t="s">
        <v>19</v>
      </c>
      <c r="D11" s="15" t="s">
        <v>27</v>
      </c>
      <c r="E11" s="16" t="s">
        <v>21</v>
      </c>
      <c r="F11" s="16" t="s">
        <v>21</v>
      </c>
      <c r="G11" s="16" t="s">
        <v>21</v>
      </c>
      <c r="H11" s="16" t="s">
        <v>21</v>
      </c>
      <c r="I11" s="16" t="s">
        <v>21</v>
      </c>
      <c r="J11" s="16" t="s">
        <v>21</v>
      </c>
      <c r="K11" s="16" t="s">
        <v>22</v>
      </c>
      <c r="L11" s="16" t="s">
        <v>22</v>
      </c>
      <c r="M11" s="16" t="s">
        <v>22</v>
      </c>
      <c r="N11" s="16" t="s">
        <v>22</v>
      </c>
      <c r="O11" s="16" t="s">
        <v>22</v>
      </c>
      <c r="P11" s="16" t="s">
        <v>22</v>
      </c>
      <c r="Q11" s="16" t="s">
        <v>22</v>
      </c>
      <c r="R11" s="16" t="s">
        <v>22</v>
      </c>
      <c r="S11" s="16" t="s">
        <v>22</v>
      </c>
      <c r="T11" s="16" t="s">
        <v>22</v>
      </c>
      <c r="U11" s="16" t="s">
        <v>22</v>
      </c>
      <c r="V11" s="16" t="s">
        <v>22</v>
      </c>
      <c r="W11" s="16" t="s">
        <v>22</v>
      </c>
      <c r="X11" s="16" t="s">
        <v>22</v>
      </c>
      <c r="Y11" s="16" t="s">
        <v>22</v>
      </c>
      <c r="Z11" s="16" t="s">
        <v>22</v>
      </c>
      <c r="AA11" s="16" t="s">
        <v>22</v>
      </c>
      <c r="AB11" s="16" t="s">
        <v>22</v>
      </c>
      <c r="AC11" s="16" t="s">
        <v>22</v>
      </c>
      <c r="AD11" s="16" t="s">
        <v>22</v>
      </c>
      <c r="AE11" s="16" t="s">
        <v>22</v>
      </c>
      <c r="AF11" s="16" t="s">
        <v>22</v>
      </c>
      <c r="AG11" s="16" t="s">
        <v>22</v>
      </c>
      <c r="AH11" s="16" t="s">
        <v>22</v>
      </c>
      <c r="AI11" s="16" t="s">
        <v>22</v>
      </c>
      <c r="AJ11" s="16" t="s">
        <v>22</v>
      </c>
      <c r="AK11" s="16" t="s">
        <v>22</v>
      </c>
      <c r="AL11" s="16" t="s">
        <v>22</v>
      </c>
      <c r="AM11" s="16" t="s">
        <v>22</v>
      </c>
      <c r="AN11" s="16" t="s">
        <v>48</v>
      </c>
      <c r="AO11" s="17">
        <v>200</v>
      </c>
    </row>
    <row r="12" spans="2:41">
      <c r="B12" s="13">
        <v>6</v>
      </c>
      <c r="C12" s="14" t="s">
        <v>19</v>
      </c>
      <c r="D12" s="15" t="s">
        <v>28</v>
      </c>
      <c r="E12" s="16" t="s">
        <v>21</v>
      </c>
      <c r="F12" s="16" t="s">
        <v>21</v>
      </c>
      <c r="G12" s="16" t="s">
        <v>21</v>
      </c>
      <c r="H12" s="16" t="s">
        <v>21</v>
      </c>
      <c r="I12" s="16" t="s">
        <v>21</v>
      </c>
      <c r="J12" s="16" t="s">
        <v>21</v>
      </c>
      <c r="K12" s="16" t="s">
        <v>22</v>
      </c>
      <c r="L12" s="16" t="s">
        <v>22</v>
      </c>
      <c r="M12" s="16" t="s">
        <v>22</v>
      </c>
      <c r="N12" s="16" t="s">
        <v>22</v>
      </c>
      <c r="O12" s="16" t="s">
        <v>22</v>
      </c>
      <c r="P12" s="16" t="s">
        <v>22</v>
      </c>
      <c r="Q12" s="16" t="s">
        <v>22</v>
      </c>
      <c r="R12" s="16" t="s">
        <v>22</v>
      </c>
      <c r="S12" s="16" t="s">
        <v>22</v>
      </c>
      <c r="T12" s="16" t="s">
        <v>22</v>
      </c>
      <c r="U12" s="16" t="s">
        <v>22</v>
      </c>
      <c r="V12" s="16" t="s">
        <v>22</v>
      </c>
      <c r="W12" s="16" t="s">
        <v>22</v>
      </c>
      <c r="X12" s="16" t="s">
        <v>22</v>
      </c>
      <c r="Y12" s="16" t="s">
        <v>22</v>
      </c>
      <c r="Z12" s="16" t="s">
        <v>22</v>
      </c>
      <c r="AA12" s="16" t="s">
        <v>22</v>
      </c>
      <c r="AB12" s="16" t="s">
        <v>22</v>
      </c>
      <c r="AC12" s="16" t="s">
        <v>22</v>
      </c>
      <c r="AD12" s="16" t="s">
        <v>22</v>
      </c>
      <c r="AE12" s="16" t="s">
        <v>22</v>
      </c>
      <c r="AF12" s="16" t="s">
        <v>22</v>
      </c>
      <c r="AG12" s="16" t="s">
        <v>22</v>
      </c>
      <c r="AH12" s="16" t="s">
        <v>22</v>
      </c>
      <c r="AI12" s="16" t="s">
        <v>22</v>
      </c>
      <c r="AJ12" s="16" t="s">
        <v>22</v>
      </c>
      <c r="AK12" s="16" t="s">
        <v>22</v>
      </c>
      <c r="AL12" s="16" t="s">
        <v>22</v>
      </c>
      <c r="AM12" s="16" t="s">
        <v>22</v>
      </c>
      <c r="AN12" s="16" t="s">
        <v>48</v>
      </c>
      <c r="AO12" s="17">
        <f>181+195+574</f>
        <v>950</v>
      </c>
    </row>
    <row r="13" spans="2:41">
      <c r="B13" s="13">
        <v>7</v>
      </c>
      <c r="C13" s="14" t="s">
        <v>19</v>
      </c>
      <c r="D13" s="15" t="s">
        <v>29</v>
      </c>
      <c r="E13" s="16" t="s">
        <v>21</v>
      </c>
      <c r="F13" s="16" t="s">
        <v>21</v>
      </c>
      <c r="G13" s="16" t="s">
        <v>21</v>
      </c>
      <c r="H13" s="16" t="s">
        <v>21</v>
      </c>
      <c r="I13" s="16" t="s">
        <v>21</v>
      </c>
      <c r="J13" s="16" t="s">
        <v>21</v>
      </c>
      <c r="K13" s="16" t="s">
        <v>22</v>
      </c>
      <c r="L13" s="16" t="s">
        <v>22</v>
      </c>
      <c r="M13" s="16" t="s">
        <v>22</v>
      </c>
      <c r="N13" s="16" t="s">
        <v>22</v>
      </c>
      <c r="O13" s="16" t="s">
        <v>22</v>
      </c>
      <c r="P13" s="16" t="s">
        <v>22</v>
      </c>
      <c r="Q13" s="16" t="s">
        <v>22</v>
      </c>
      <c r="R13" s="16" t="s">
        <v>22</v>
      </c>
      <c r="S13" s="16" t="s">
        <v>22</v>
      </c>
      <c r="T13" s="16" t="s">
        <v>22</v>
      </c>
      <c r="U13" s="16" t="s">
        <v>22</v>
      </c>
      <c r="V13" s="16" t="s">
        <v>22</v>
      </c>
      <c r="W13" s="16" t="s">
        <v>22</v>
      </c>
      <c r="X13" s="16" t="s">
        <v>22</v>
      </c>
      <c r="Y13" s="16" t="s">
        <v>22</v>
      </c>
      <c r="Z13" s="16" t="s">
        <v>22</v>
      </c>
      <c r="AA13" s="16" t="s">
        <v>22</v>
      </c>
      <c r="AB13" s="16" t="s">
        <v>22</v>
      </c>
      <c r="AC13" s="16" t="s">
        <v>22</v>
      </c>
      <c r="AD13" s="16" t="s">
        <v>22</v>
      </c>
      <c r="AE13" s="16" t="s">
        <v>22</v>
      </c>
      <c r="AF13" s="16" t="s">
        <v>22</v>
      </c>
      <c r="AG13" s="16" t="s">
        <v>22</v>
      </c>
      <c r="AH13" s="16" t="s">
        <v>22</v>
      </c>
      <c r="AI13" s="16" t="s">
        <v>22</v>
      </c>
      <c r="AJ13" s="16" t="s">
        <v>22</v>
      </c>
      <c r="AK13" s="16" t="s">
        <v>22</v>
      </c>
      <c r="AL13" s="16" t="s">
        <v>22</v>
      </c>
      <c r="AM13" s="16" t="s">
        <v>22</v>
      </c>
      <c r="AN13" s="16" t="s">
        <v>48</v>
      </c>
      <c r="AO13" s="17">
        <v>1073</v>
      </c>
    </row>
    <row r="14" spans="2:41">
      <c r="B14" s="13">
        <v>8</v>
      </c>
      <c r="C14" s="14" t="s">
        <v>19</v>
      </c>
      <c r="D14" s="15" t="s">
        <v>30</v>
      </c>
      <c r="E14" s="16" t="s">
        <v>21</v>
      </c>
      <c r="F14" s="16" t="s">
        <v>21</v>
      </c>
      <c r="G14" s="16" t="s">
        <v>21</v>
      </c>
      <c r="H14" s="16" t="s">
        <v>21</v>
      </c>
      <c r="I14" s="16" t="s">
        <v>21</v>
      </c>
      <c r="J14" s="16" t="s">
        <v>21</v>
      </c>
      <c r="K14" s="16" t="s">
        <v>21</v>
      </c>
      <c r="L14" s="16" t="s">
        <v>21</v>
      </c>
      <c r="M14" s="16" t="s">
        <v>22</v>
      </c>
      <c r="N14" s="16" t="s">
        <v>22</v>
      </c>
      <c r="O14" s="16" t="s">
        <v>22</v>
      </c>
      <c r="P14" s="16" t="s">
        <v>22</v>
      </c>
      <c r="Q14" s="16" t="s">
        <v>22</v>
      </c>
      <c r="R14" s="16" t="s">
        <v>22</v>
      </c>
      <c r="S14" s="16" t="s">
        <v>22</v>
      </c>
      <c r="T14" s="16" t="s">
        <v>22</v>
      </c>
      <c r="U14" s="16" t="s">
        <v>22</v>
      </c>
      <c r="V14" s="16" t="s">
        <v>22</v>
      </c>
      <c r="W14" s="16" t="s">
        <v>22</v>
      </c>
      <c r="X14" s="16" t="s">
        <v>22</v>
      </c>
      <c r="Y14" s="16" t="s">
        <v>22</v>
      </c>
      <c r="Z14" s="16" t="s">
        <v>22</v>
      </c>
      <c r="AA14" s="16" t="s">
        <v>22</v>
      </c>
      <c r="AB14" s="16" t="s">
        <v>22</v>
      </c>
      <c r="AC14" s="16" t="s">
        <v>22</v>
      </c>
      <c r="AD14" s="16" t="s">
        <v>22</v>
      </c>
      <c r="AE14" s="16" t="s">
        <v>22</v>
      </c>
      <c r="AF14" s="16" t="s">
        <v>22</v>
      </c>
      <c r="AG14" s="16" t="s">
        <v>22</v>
      </c>
      <c r="AH14" s="16" t="s">
        <v>22</v>
      </c>
      <c r="AI14" s="16" t="s">
        <v>22</v>
      </c>
      <c r="AJ14" s="16" t="s">
        <v>22</v>
      </c>
      <c r="AK14" s="16" t="s">
        <v>22</v>
      </c>
      <c r="AL14" s="16" t="s">
        <v>22</v>
      </c>
      <c r="AM14" s="16" t="s">
        <v>22</v>
      </c>
      <c r="AN14" s="16" t="s">
        <v>48</v>
      </c>
      <c r="AO14" s="17">
        <v>1664.8632</v>
      </c>
    </row>
    <row r="15" spans="2:41">
      <c r="B15" s="13">
        <v>9</v>
      </c>
      <c r="C15" s="14" t="s">
        <v>31</v>
      </c>
      <c r="D15" s="15" t="s">
        <v>32</v>
      </c>
      <c r="E15" s="16" t="s">
        <v>22</v>
      </c>
      <c r="F15" s="16" t="s">
        <v>22</v>
      </c>
      <c r="G15" s="16" t="s">
        <v>22</v>
      </c>
      <c r="H15" s="16" t="s">
        <v>22</v>
      </c>
      <c r="I15" s="16" t="s">
        <v>22</v>
      </c>
      <c r="J15" s="16" t="s">
        <v>22</v>
      </c>
      <c r="K15" s="16" t="s">
        <v>22</v>
      </c>
      <c r="L15" s="16" t="s">
        <v>22</v>
      </c>
      <c r="M15" s="16" t="s">
        <v>22</v>
      </c>
      <c r="N15" s="16" t="s">
        <v>22</v>
      </c>
      <c r="O15" s="16" t="s">
        <v>22</v>
      </c>
      <c r="P15" s="16" t="s">
        <v>22</v>
      </c>
      <c r="Q15" s="16" t="s">
        <v>22</v>
      </c>
      <c r="R15" s="16" t="s">
        <v>22</v>
      </c>
      <c r="S15" s="16" t="s">
        <v>22</v>
      </c>
      <c r="T15" s="16" t="s">
        <v>22</v>
      </c>
      <c r="U15" s="16" t="s">
        <v>22</v>
      </c>
      <c r="V15" s="16" t="s">
        <v>22</v>
      </c>
      <c r="W15" s="16" t="s">
        <v>22</v>
      </c>
      <c r="X15" s="16" t="s">
        <v>22</v>
      </c>
      <c r="Y15" s="16" t="s">
        <v>22</v>
      </c>
      <c r="Z15" s="16" t="s">
        <v>22</v>
      </c>
      <c r="AA15" s="16" t="s">
        <v>22</v>
      </c>
      <c r="AB15" s="16" t="s">
        <v>22</v>
      </c>
      <c r="AC15" s="16" t="s">
        <v>22</v>
      </c>
      <c r="AD15" s="16" t="s">
        <v>22</v>
      </c>
      <c r="AE15" s="16" t="s">
        <v>22</v>
      </c>
      <c r="AF15" s="16" t="s">
        <v>22</v>
      </c>
      <c r="AG15" s="16" t="s">
        <v>22</v>
      </c>
      <c r="AH15" s="16" t="s">
        <v>22</v>
      </c>
      <c r="AI15" s="16" t="s">
        <v>22</v>
      </c>
      <c r="AJ15" s="16" t="s">
        <v>22</v>
      </c>
      <c r="AK15" s="16" t="s">
        <v>22</v>
      </c>
      <c r="AL15" s="16" t="s">
        <v>22</v>
      </c>
      <c r="AM15" s="16" t="s">
        <v>22</v>
      </c>
      <c r="AN15" s="16" t="s">
        <v>48</v>
      </c>
      <c r="AO15" s="17">
        <v>6798.6995999999999</v>
      </c>
    </row>
    <row r="16" spans="2:41">
      <c r="B16" s="13">
        <v>10</v>
      </c>
      <c r="C16" s="14" t="s">
        <v>31</v>
      </c>
      <c r="D16" s="15" t="s">
        <v>33</v>
      </c>
      <c r="E16" s="16" t="s">
        <v>21</v>
      </c>
      <c r="F16" s="16" t="s">
        <v>21</v>
      </c>
      <c r="G16" s="16" t="s">
        <v>21</v>
      </c>
      <c r="H16" s="16" t="s">
        <v>21</v>
      </c>
      <c r="I16" s="16" t="s">
        <v>21</v>
      </c>
      <c r="J16" s="16" t="s">
        <v>21</v>
      </c>
      <c r="K16" s="16" t="s">
        <v>21</v>
      </c>
      <c r="L16" s="16" t="s">
        <v>21</v>
      </c>
      <c r="M16" s="16" t="s">
        <v>22</v>
      </c>
      <c r="N16" s="16" t="s">
        <v>22</v>
      </c>
      <c r="O16" s="16" t="s">
        <v>22</v>
      </c>
      <c r="P16" s="16" t="s">
        <v>22</v>
      </c>
      <c r="Q16" s="16" t="s">
        <v>22</v>
      </c>
      <c r="R16" s="16" t="s">
        <v>22</v>
      </c>
      <c r="S16" s="16" t="s">
        <v>22</v>
      </c>
      <c r="T16" s="16" t="s">
        <v>22</v>
      </c>
      <c r="U16" s="16" t="s">
        <v>22</v>
      </c>
      <c r="V16" s="16" t="s">
        <v>22</v>
      </c>
      <c r="W16" s="16" t="s">
        <v>22</v>
      </c>
      <c r="X16" s="16" t="s">
        <v>22</v>
      </c>
      <c r="Y16" s="16" t="s">
        <v>22</v>
      </c>
      <c r="Z16" s="16" t="s">
        <v>22</v>
      </c>
      <c r="AA16" s="16" t="s">
        <v>22</v>
      </c>
      <c r="AB16" s="16" t="s">
        <v>22</v>
      </c>
      <c r="AC16" s="16" t="s">
        <v>22</v>
      </c>
      <c r="AD16" s="16" t="s">
        <v>22</v>
      </c>
      <c r="AE16" s="16" t="s">
        <v>22</v>
      </c>
      <c r="AF16" s="16" t="s">
        <v>22</v>
      </c>
      <c r="AG16" s="16" t="s">
        <v>22</v>
      </c>
      <c r="AH16" s="16" t="s">
        <v>22</v>
      </c>
      <c r="AI16" s="16" t="s">
        <v>22</v>
      </c>
      <c r="AJ16" s="16" t="s">
        <v>22</v>
      </c>
      <c r="AK16" s="16" t="s">
        <v>22</v>
      </c>
      <c r="AL16" s="16" t="s">
        <v>22</v>
      </c>
      <c r="AM16" s="16" t="s">
        <v>22</v>
      </c>
      <c r="AN16" s="16" t="s">
        <v>48</v>
      </c>
      <c r="AO16" s="17">
        <v>132.13200000000001</v>
      </c>
    </row>
    <row r="17" spans="2:41">
      <c r="B17" s="13">
        <v>11</v>
      </c>
      <c r="C17" s="14" t="s">
        <v>31</v>
      </c>
      <c r="D17" s="15" t="s">
        <v>34</v>
      </c>
      <c r="E17" s="16" t="s">
        <v>21</v>
      </c>
      <c r="F17" s="16" t="s">
        <v>21</v>
      </c>
      <c r="G17" s="16" t="s">
        <v>21</v>
      </c>
      <c r="H17" s="16" t="s">
        <v>21</v>
      </c>
      <c r="I17" s="16" t="s">
        <v>21</v>
      </c>
      <c r="J17" s="16" t="s">
        <v>21</v>
      </c>
      <c r="K17" s="16" t="s">
        <v>21</v>
      </c>
      <c r="L17" s="16" t="s">
        <v>22</v>
      </c>
      <c r="M17" s="16" t="s">
        <v>22</v>
      </c>
      <c r="N17" s="16" t="s">
        <v>22</v>
      </c>
      <c r="O17" s="16" t="s">
        <v>22</v>
      </c>
      <c r="P17" s="16" t="s">
        <v>22</v>
      </c>
      <c r="Q17" s="16" t="s">
        <v>22</v>
      </c>
      <c r="R17" s="16" t="s">
        <v>22</v>
      </c>
      <c r="S17" s="16" t="s">
        <v>22</v>
      </c>
      <c r="T17" s="16" t="s">
        <v>22</v>
      </c>
      <c r="U17" s="16" t="s">
        <v>22</v>
      </c>
      <c r="V17" s="16" t="s">
        <v>22</v>
      </c>
      <c r="W17" s="16" t="s">
        <v>22</v>
      </c>
      <c r="X17" s="16" t="s">
        <v>22</v>
      </c>
      <c r="Y17" s="16" t="s">
        <v>22</v>
      </c>
      <c r="Z17" s="16" t="s">
        <v>22</v>
      </c>
      <c r="AA17" s="16" t="s">
        <v>22</v>
      </c>
      <c r="AB17" s="16" t="s">
        <v>22</v>
      </c>
      <c r="AC17" s="16" t="s">
        <v>22</v>
      </c>
      <c r="AD17" s="16" t="s">
        <v>22</v>
      </c>
      <c r="AE17" s="16" t="s">
        <v>22</v>
      </c>
      <c r="AF17" s="16" t="s">
        <v>22</v>
      </c>
      <c r="AG17" s="16" t="s">
        <v>22</v>
      </c>
      <c r="AH17" s="16" t="s">
        <v>22</v>
      </c>
      <c r="AI17" s="16" t="s">
        <v>22</v>
      </c>
      <c r="AJ17" s="16" t="s">
        <v>22</v>
      </c>
      <c r="AK17" s="16" t="s">
        <v>22</v>
      </c>
      <c r="AL17" s="16" t="s">
        <v>22</v>
      </c>
      <c r="AM17" s="16" t="s">
        <v>22</v>
      </c>
      <c r="AN17" s="16" t="s">
        <v>48</v>
      </c>
      <c r="AO17" s="17">
        <v>212.42759999999998</v>
      </c>
    </row>
    <row r="18" spans="2:41">
      <c r="B18" s="13">
        <v>12</v>
      </c>
      <c r="C18" s="14" t="s">
        <v>31</v>
      </c>
      <c r="D18" s="15" t="s">
        <v>35</v>
      </c>
      <c r="E18" s="16" t="s">
        <v>21</v>
      </c>
      <c r="F18" s="16" t="s">
        <v>21</v>
      </c>
      <c r="G18" s="16" t="s">
        <v>21</v>
      </c>
      <c r="H18" s="16" t="s">
        <v>21</v>
      </c>
      <c r="I18" s="16" t="s">
        <v>21</v>
      </c>
      <c r="J18" s="16" t="s">
        <v>21</v>
      </c>
      <c r="K18" s="16" t="s">
        <v>22</v>
      </c>
      <c r="L18" s="16" t="s">
        <v>22</v>
      </c>
      <c r="M18" s="16" t="s">
        <v>22</v>
      </c>
      <c r="N18" s="16" t="s">
        <v>22</v>
      </c>
      <c r="O18" s="16" t="s">
        <v>22</v>
      </c>
      <c r="P18" s="16" t="s">
        <v>22</v>
      </c>
      <c r="Q18" s="16" t="s">
        <v>22</v>
      </c>
      <c r="R18" s="16" t="s">
        <v>22</v>
      </c>
      <c r="S18" s="16" t="s">
        <v>22</v>
      </c>
      <c r="T18" s="16" t="s">
        <v>22</v>
      </c>
      <c r="U18" s="16" t="s">
        <v>22</v>
      </c>
      <c r="V18" s="16" t="s">
        <v>22</v>
      </c>
      <c r="W18" s="16" t="s">
        <v>22</v>
      </c>
      <c r="X18" s="16" t="s">
        <v>22</v>
      </c>
      <c r="Y18" s="16" t="s">
        <v>22</v>
      </c>
      <c r="Z18" s="16" t="s">
        <v>22</v>
      </c>
      <c r="AA18" s="16" t="s">
        <v>22</v>
      </c>
      <c r="AB18" s="16" t="s">
        <v>22</v>
      </c>
      <c r="AC18" s="16" t="s">
        <v>22</v>
      </c>
      <c r="AD18" s="16" t="s">
        <v>22</v>
      </c>
      <c r="AE18" s="16" t="s">
        <v>22</v>
      </c>
      <c r="AF18" s="16" t="s">
        <v>22</v>
      </c>
      <c r="AG18" s="16" t="s">
        <v>22</v>
      </c>
      <c r="AH18" s="16" t="s">
        <v>22</v>
      </c>
      <c r="AI18" s="16" t="s">
        <v>22</v>
      </c>
      <c r="AJ18" s="16" t="s">
        <v>22</v>
      </c>
      <c r="AK18" s="16" t="s">
        <v>22</v>
      </c>
      <c r="AL18" s="16" t="s">
        <v>22</v>
      </c>
      <c r="AM18" s="16" t="s">
        <v>22</v>
      </c>
      <c r="AN18" s="16" t="s">
        <v>48</v>
      </c>
      <c r="AO18" s="17">
        <v>93.508799999999994</v>
      </c>
    </row>
    <row r="19" spans="2:41">
      <c r="B19" s="13">
        <v>13</v>
      </c>
      <c r="C19" s="14" t="s">
        <v>31</v>
      </c>
      <c r="D19" s="15" t="s">
        <v>36</v>
      </c>
      <c r="E19" s="16" t="s">
        <v>21</v>
      </c>
      <c r="F19" s="16" t="s">
        <v>21</v>
      </c>
      <c r="G19" s="16" t="s">
        <v>21</v>
      </c>
      <c r="H19" s="16" t="s">
        <v>21</v>
      </c>
      <c r="I19" s="16" t="s">
        <v>21</v>
      </c>
      <c r="J19" s="16" t="s">
        <v>21</v>
      </c>
      <c r="K19" s="16" t="s">
        <v>21</v>
      </c>
      <c r="L19" s="16" t="s">
        <v>22</v>
      </c>
      <c r="M19" s="16" t="s">
        <v>22</v>
      </c>
      <c r="N19" s="16" t="s">
        <v>22</v>
      </c>
      <c r="O19" s="16" t="s">
        <v>22</v>
      </c>
      <c r="P19" s="16" t="s">
        <v>22</v>
      </c>
      <c r="Q19" s="16" t="s">
        <v>22</v>
      </c>
      <c r="R19" s="16" t="s">
        <v>22</v>
      </c>
      <c r="S19" s="16" t="s">
        <v>22</v>
      </c>
      <c r="T19" s="16" t="s">
        <v>22</v>
      </c>
      <c r="U19" s="16" t="s">
        <v>22</v>
      </c>
      <c r="V19" s="16" t="s">
        <v>22</v>
      </c>
      <c r="W19" s="16" t="s">
        <v>22</v>
      </c>
      <c r="X19" s="16" t="s">
        <v>22</v>
      </c>
      <c r="Y19" s="16" t="s">
        <v>22</v>
      </c>
      <c r="Z19" s="16" t="s">
        <v>22</v>
      </c>
      <c r="AA19" s="16" t="s">
        <v>22</v>
      </c>
      <c r="AB19" s="16" t="s">
        <v>22</v>
      </c>
      <c r="AC19" s="16" t="s">
        <v>22</v>
      </c>
      <c r="AD19" s="16" t="s">
        <v>22</v>
      </c>
      <c r="AE19" s="16" t="s">
        <v>22</v>
      </c>
      <c r="AF19" s="16" t="s">
        <v>22</v>
      </c>
      <c r="AG19" s="16" t="s">
        <v>22</v>
      </c>
      <c r="AH19" s="16" t="s">
        <v>22</v>
      </c>
      <c r="AI19" s="16" t="s">
        <v>22</v>
      </c>
      <c r="AJ19" s="16" t="s">
        <v>22</v>
      </c>
      <c r="AK19" s="16" t="s">
        <v>22</v>
      </c>
      <c r="AL19" s="16" t="s">
        <v>22</v>
      </c>
      <c r="AM19" s="16" t="s">
        <v>22</v>
      </c>
      <c r="AN19" s="16" t="s">
        <v>48</v>
      </c>
      <c r="AO19" s="17">
        <v>193.11599999999999</v>
      </c>
    </row>
    <row r="20" spans="2:41">
      <c r="B20" s="13">
        <v>14</v>
      </c>
      <c r="C20" s="14" t="s">
        <v>31</v>
      </c>
      <c r="D20" s="15" t="s">
        <v>37</v>
      </c>
      <c r="E20" s="16" t="s">
        <v>21</v>
      </c>
      <c r="F20" s="16" t="s">
        <v>21</v>
      </c>
      <c r="G20" s="16" t="s">
        <v>21</v>
      </c>
      <c r="H20" s="16" t="s">
        <v>21</v>
      </c>
      <c r="I20" s="16" t="s">
        <v>21</v>
      </c>
      <c r="J20" s="16" t="s">
        <v>21</v>
      </c>
      <c r="K20" s="16" t="s">
        <v>21</v>
      </c>
      <c r="L20" s="16" t="s">
        <v>21</v>
      </c>
      <c r="M20" s="16" t="s">
        <v>21</v>
      </c>
      <c r="N20" s="16" t="s">
        <v>21</v>
      </c>
      <c r="O20" s="16" t="s">
        <v>21</v>
      </c>
      <c r="P20" s="16" t="s">
        <v>22</v>
      </c>
      <c r="Q20" s="16" t="s">
        <v>22</v>
      </c>
      <c r="R20" s="16" t="s">
        <v>22</v>
      </c>
      <c r="S20" s="16" t="s">
        <v>22</v>
      </c>
      <c r="T20" s="16" t="s">
        <v>22</v>
      </c>
      <c r="U20" s="16" t="s">
        <v>22</v>
      </c>
      <c r="V20" s="16" t="s">
        <v>22</v>
      </c>
      <c r="W20" s="16" t="s">
        <v>22</v>
      </c>
      <c r="X20" s="16" t="s">
        <v>22</v>
      </c>
      <c r="Y20" s="16" t="s">
        <v>22</v>
      </c>
      <c r="Z20" s="16" t="s">
        <v>22</v>
      </c>
      <c r="AA20" s="16" t="s">
        <v>22</v>
      </c>
      <c r="AB20" s="16" t="s">
        <v>22</v>
      </c>
      <c r="AC20" s="16" t="s">
        <v>22</v>
      </c>
      <c r="AD20" s="16" t="s">
        <v>22</v>
      </c>
      <c r="AE20" s="16" t="s">
        <v>22</v>
      </c>
      <c r="AF20" s="16" t="s">
        <v>22</v>
      </c>
      <c r="AG20" s="16" t="s">
        <v>22</v>
      </c>
      <c r="AH20" s="16" t="s">
        <v>22</v>
      </c>
      <c r="AI20" s="16" t="s">
        <v>22</v>
      </c>
      <c r="AJ20" s="16" t="s">
        <v>22</v>
      </c>
      <c r="AK20" s="16" t="s">
        <v>22</v>
      </c>
      <c r="AL20" s="16" t="s">
        <v>22</v>
      </c>
      <c r="AM20" s="16" t="s">
        <v>22</v>
      </c>
      <c r="AN20" s="16" t="s">
        <v>48</v>
      </c>
      <c r="AO20" s="17">
        <v>661</v>
      </c>
    </row>
    <row r="21" spans="2:41">
      <c r="B21" s="13">
        <v>15</v>
      </c>
      <c r="C21" s="14" t="s">
        <v>31</v>
      </c>
      <c r="D21" s="15" t="s">
        <v>38</v>
      </c>
      <c r="E21" s="16" t="s">
        <v>21</v>
      </c>
      <c r="F21" s="16" t="s">
        <v>21</v>
      </c>
      <c r="G21" s="16" t="s">
        <v>21</v>
      </c>
      <c r="H21" s="16" t="s">
        <v>21</v>
      </c>
      <c r="I21" s="16" t="s">
        <v>21</v>
      </c>
      <c r="J21" s="16" t="s">
        <v>21</v>
      </c>
      <c r="K21" s="16" t="s">
        <v>22</v>
      </c>
      <c r="L21" s="16" t="s">
        <v>22</v>
      </c>
      <c r="M21" s="16" t="s">
        <v>22</v>
      </c>
      <c r="N21" s="16" t="s">
        <v>22</v>
      </c>
      <c r="O21" s="16" t="s">
        <v>22</v>
      </c>
      <c r="P21" s="16" t="s">
        <v>22</v>
      </c>
      <c r="Q21" s="16" t="s">
        <v>22</v>
      </c>
      <c r="R21" s="16" t="s">
        <v>22</v>
      </c>
      <c r="S21" s="16" t="s">
        <v>22</v>
      </c>
      <c r="T21" s="16" t="s">
        <v>22</v>
      </c>
      <c r="U21" s="16" t="s">
        <v>22</v>
      </c>
      <c r="V21" s="16" t="s">
        <v>22</v>
      </c>
      <c r="W21" s="16" t="s">
        <v>22</v>
      </c>
      <c r="X21" s="16" t="s">
        <v>22</v>
      </c>
      <c r="Y21" s="16" t="s">
        <v>22</v>
      </c>
      <c r="Z21" s="16" t="s">
        <v>22</v>
      </c>
      <c r="AA21" s="16" t="s">
        <v>22</v>
      </c>
      <c r="AB21" s="16" t="s">
        <v>22</v>
      </c>
      <c r="AC21" s="16" t="s">
        <v>22</v>
      </c>
      <c r="AD21" s="16" t="s">
        <v>22</v>
      </c>
      <c r="AE21" s="16" t="s">
        <v>22</v>
      </c>
      <c r="AF21" s="16" t="s">
        <v>22</v>
      </c>
      <c r="AG21" s="16" t="s">
        <v>22</v>
      </c>
      <c r="AH21" s="16" t="s">
        <v>22</v>
      </c>
      <c r="AI21" s="16" t="s">
        <v>22</v>
      </c>
      <c r="AJ21" s="16" t="s">
        <v>22</v>
      </c>
      <c r="AK21" s="16" t="s">
        <v>22</v>
      </c>
      <c r="AL21" s="16" t="s">
        <v>22</v>
      </c>
      <c r="AM21" s="16" t="s">
        <v>22</v>
      </c>
      <c r="AN21" s="16" t="s">
        <v>48</v>
      </c>
      <c r="AO21" s="17">
        <v>198.19800000000001</v>
      </c>
    </row>
    <row r="22" spans="2:41">
      <c r="B22" s="13">
        <v>16</v>
      </c>
      <c r="C22" s="14" t="s">
        <v>31</v>
      </c>
      <c r="D22" s="15" t="s">
        <v>82</v>
      </c>
      <c r="E22" s="16" t="s">
        <v>21</v>
      </c>
      <c r="F22" s="16" t="s">
        <v>21</v>
      </c>
      <c r="G22" s="16" t="s">
        <v>21</v>
      </c>
      <c r="H22" s="16" t="s">
        <v>21</v>
      </c>
      <c r="I22" s="16" t="s">
        <v>21</v>
      </c>
      <c r="J22" s="16" t="s">
        <v>21</v>
      </c>
      <c r="K22" s="16" t="s">
        <v>21</v>
      </c>
      <c r="L22" s="16" t="s">
        <v>21</v>
      </c>
      <c r="M22" s="16" t="s">
        <v>21</v>
      </c>
      <c r="N22" s="16" t="s">
        <v>21</v>
      </c>
      <c r="O22" s="16" t="s">
        <v>21</v>
      </c>
      <c r="P22" s="16" t="s">
        <v>21</v>
      </c>
      <c r="Q22" s="16" t="s">
        <v>21</v>
      </c>
      <c r="R22" s="16" t="s">
        <v>21</v>
      </c>
      <c r="S22" s="16" t="s">
        <v>39</v>
      </c>
      <c r="T22" s="16" t="s">
        <v>39</v>
      </c>
      <c r="U22" s="16" t="s">
        <v>39</v>
      </c>
      <c r="V22" s="16" t="s">
        <v>39</v>
      </c>
      <c r="W22" s="16" t="s">
        <v>21</v>
      </c>
      <c r="X22" s="16" t="s">
        <v>21</v>
      </c>
      <c r="Y22" s="16" t="s">
        <v>21</v>
      </c>
      <c r="Z22" s="16" t="s">
        <v>21</v>
      </c>
      <c r="AA22" s="18" t="s">
        <v>39</v>
      </c>
      <c r="AB22" s="18" t="s">
        <v>39</v>
      </c>
      <c r="AC22" s="18" t="s">
        <v>26</v>
      </c>
      <c r="AD22" s="18" t="s">
        <v>26</v>
      </c>
      <c r="AE22" s="18" t="s">
        <v>26</v>
      </c>
      <c r="AF22" s="108" t="s">
        <v>26</v>
      </c>
      <c r="AG22" s="108" t="s">
        <v>26</v>
      </c>
      <c r="AH22" s="108" t="s">
        <v>26</v>
      </c>
      <c r="AI22" s="108" t="s">
        <v>21</v>
      </c>
      <c r="AJ22" s="108" t="s">
        <v>21</v>
      </c>
      <c r="AK22" s="108" t="s">
        <v>21</v>
      </c>
      <c r="AL22" s="108" t="s">
        <v>21</v>
      </c>
      <c r="AM22" s="108" t="s">
        <v>21</v>
      </c>
      <c r="AN22" s="109" t="s">
        <v>74</v>
      </c>
      <c r="AO22" s="17">
        <v>505</v>
      </c>
    </row>
    <row r="23" spans="2:41">
      <c r="B23" s="13">
        <v>17</v>
      </c>
      <c r="C23" s="14" t="s">
        <v>31</v>
      </c>
      <c r="D23" s="15" t="s">
        <v>83</v>
      </c>
      <c r="E23" s="16" t="s">
        <v>21</v>
      </c>
      <c r="F23" s="16" t="s">
        <v>21</v>
      </c>
      <c r="G23" s="16" t="s">
        <v>21</v>
      </c>
      <c r="H23" s="16" t="s">
        <v>21</v>
      </c>
      <c r="I23" s="16" t="s">
        <v>21</v>
      </c>
      <c r="J23" s="16" t="s">
        <v>21</v>
      </c>
      <c r="K23" s="16" t="s">
        <v>21</v>
      </c>
      <c r="L23" s="16" t="s">
        <v>21</v>
      </c>
      <c r="M23" s="16" t="s">
        <v>21</v>
      </c>
      <c r="N23" s="16" t="s">
        <v>21</v>
      </c>
      <c r="O23" s="16" t="s">
        <v>21</v>
      </c>
      <c r="P23" s="16" t="s">
        <v>21</v>
      </c>
      <c r="Q23" s="16" t="s">
        <v>21</v>
      </c>
      <c r="R23" s="16" t="s">
        <v>21</v>
      </c>
      <c r="S23" s="16" t="s">
        <v>21</v>
      </c>
      <c r="T23" s="16" t="s">
        <v>21</v>
      </c>
      <c r="U23" s="16" t="s">
        <v>21</v>
      </c>
      <c r="V23" s="16" t="s">
        <v>21</v>
      </c>
      <c r="W23" s="18" t="s">
        <v>39</v>
      </c>
      <c r="X23" s="18" t="s">
        <v>39</v>
      </c>
      <c r="Y23" s="18" t="s">
        <v>39</v>
      </c>
      <c r="Z23" s="18" t="s">
        <v>39</v>
      </c>
      <c r="AA23" s="18" t="s">
        <v>39</v>
      </c>
      <c r="AB23" s="18" t="s">
        <v>39</v>
      </c>
      <c r="AC23" s="16" t="s">
        <v>22</v>
      </c>
      <c r="AD23" s="16" t="s">
        <v>22</v>
      </c>
      <c r="AE23" s="16" t="s">
        <v>22</v>
      </c>
      <c r="AF23" s="109" t="s">
        <v>22</v>
      </c>
      <c r="AG23" s="109" t="s">
        <v>22</v>
      </c>
      <c r="AH23" s="109" t="s">
        <v>22</v>
      </c>
      <c r="AI23" s="109" t="s">
        <v>22</v>
      </c>
      <c r="AJ23" s="109" t="s">
        <v>22</v>
      </c>
      <c r="AK23" s="109" t="s">
        <v>22</v>
      </c>
      <c r="AL23" s="109" t="s">
        <v>22</v>
      </c>
      <c r="AM23" s="109" t="s">
        <v>22</v>
      </c>
      <c r="AN23" s="109" t="s">
        <v>48</v>
      </c>
      <c r="AO23" s="17">
        <v>200</v>
      </c>
    </row>
    <row r="24" spans="2:41">
      <c r="B24" s="13">
        <v>19</v>
      </c>
      <c r="C24" s="14" t="s">
        <v>31</v>
      </c>
      <c r="D24" s="15" t="s">
        <v>84</v>
      </c>
      <c r="E24" s="16" t="s">
        <v>21</v>
      </c>
      <c r="F24" s="16" t="s">
        <v>21</v>
      </c>
      <c r="G24" s="16" t="s">
        <v>21</v>
      </c>
      <c r="H24" s="16" t="s">
        <v>21</v>
      </c>
      <c r="I24" s="16" t="s">
        <v>21</v>
      </c>
      <c r="J24" s="16" t="s">
        <v>21</v>
      </c>
      <c r="K24" s="16" t="s">
        <v>21</v>
      </c>
      <c r="L24" s="16" t="s">
        <v>21</v>
      </c>
      <c r="M24" s="16" t="s">
        <v>21</v>
      </c>
      <c r="N24" s="16" t="s">
        <v>21</v>
      </c>
      <c r="O24" s="16" t="s">
        <v>21</v>
      </c>
      <c r="P24" s="16" t="s">
        <v>21</v>
      </c>
      <c r="Q24" s="16" t="s">
        <v>21</v>
      </c>
      <c r="R24" s="16" t="s">
        <v>21</v>
      </c>
      <c r="S24" s="16" t="s">
        <v>21</v>
      </c>
      <c r="T24" s="16" t="s">
        <v>21</v>
      </c>
      <c r="U24" s="16" t="s">
        <v>21</v>
      </c>
      <c r="V24" s="16" t="s">
        <v>21</v>
      </c>
      <c r="W24" s="16" t="s">
        <v>21</v>
      </c>
      <c r="X24" s="16" t="s">
        <v>21</v>
      </c>
      <c r="Y24" s="16" t="s">
        <v>21</v>
      </c>
      <c r="Z24" s="16" t="s">
        <v>21</v>
      </c>
      <c r="AA24" s="18" t="s">
        <v>39</v>
      </c>
      <c r="AB24" s="18" t="s">
        <v>39</v>
      </c>
      <c r="AC24" s="18" t="s">
        <v>26</v>
      </c>
      <c r="AD24" s="18" t="s">
        <v>26</v>
      </c>
      <c r="AE24" s="18" t="s">
        <v>26</v>
      </c>
      <c r="AF24" s="108" t="s">
        <v>26</v>
      </c>
      <c r="AG24" s="108" t="s">
        <v>26</v>
      </c>
      <c r="AH24" s="108" t="s">
        <v>26</v>
      </c>
      <c r="AI24" s="108" t="s">
        <v>21</v>
      </c>
      <c r="AJ24" s="108" t="s">
        <v>21</v>
      </c>
      <c r="AK24" s="108" t="s">
        <v>21</v>
      </c>
      <c r="AL24" s="108" t="s">
        <v>21</v>
      </c>
      <c r="AM24" s="108" t="s">
        <v>21</v>
      </c>
      <c r="AN24" s="109" t="s">
        <v>74</v>
      </c>
      <c r="AO24" s="17">
        <v>1005</v>
      </c>
    </row>
    <row r="25" spans="2:41">
      <c r="B25" s="13">
        <v>18</v>
      </c>
      <c r="C25" s="14" t="s">
        <v>31</v>
      </c>
      <c r="D25" s="15" t="s">
        <v>40</v>
      </c>
      <c r="E25" s="16" t="s">
        <v>21</v>
      </c>
      <c r="F25" s="16" t="s">
        <v>21</v>
      </c>
      <c r="G25" s="16" t="s">
        <v>21</v>
      </c>
      <c r="H25" s="16" t="s">
        <v>21</v>
      </c>
      <c r="I25" s="16" t="s">
        <v>21</v>
      </c>
      <c r="J25" s="16" t="s">
        <v>21</v>
      </c>
      <c r="K25" s="16" t="s">
        <v>21</v>
      </c>
      <c r="L25" s="16" t="s">
        <v>21</v>
      </c>
      <c r="M25" s="16" t="s">
        <v>21</v>
      </c>
      <c r="N25" s="16" t="s">
        <v>22</v>
      </c>
      <c r="O25" s="16" t="s">
        <v>22</v>
      </c>
      <c r="P25" s="16" t="s">
        <v>22</v>
      </c>
      <c r="Q25" s="16" t="s">
        <v>22</v>
      </c>
      <c r="R25" s="16" t="s">
        <v>22</v>
      </c>
      <c r="S25" s="16" t="s">
        <v>22</v>
      </c>
      <c r="T25" s="16" t="s">
        <v>22</v>
      </c>
      <c r="U25" s="16" t="s">
        <v>22</v>
      </c>
      <c r="V25" s="16" t="s">
        <v>22</v>
      </c>
      <c r="W25" s="16" t="s">
        <v>22</v>
      </c>
      <c r="X25" s="16" t="s">
        <v>22</v>
      </c>
      <c r="Y25" s="16" t="s">
        <v>22</v>
      </c>
      <c r="Z25" s="16" t="s">
        <v>22</v>
      </c>
      <c r="AA25" s="16" t="s">
        <v>22</v>
      </c>
      <c r="AB25" s="16" t="s">
        <v>22</v>
      </c>
      <c r="AC25" s="16" t="s">
        <v>22</v>
      </c>
      <c r="AD25" s="16" t="s">
        <v>22</v>
      </c>
      <c r="AE25" s="16" t="s">
        <v>22</v>
      </c>
      <c r="AF25" s="109" t="s">
        <v>22</v>
      </c>
      <c r="AG25" s="109" t="s">
        <v>22</v>
      </c>
      <c r="AH25" s="109" t="s">
        <v>22</v>
      </c>
      <c r="AI25" s="109" t="s">
        <v>22</v>
      </c>
      <c r="AJ25" s="109" t="s">
        <v>22</v>
      </c>
      <c r="AK25" s="109" t="s">
        <v>22</v>
      </c>
      <c r="AL25" s="109" t="s">
        <v>22</v>
      </c>
      <c r="AM25" s="109" t="s">
        <v>22</v>
      </c>
      <c r="AN25" s="109" t="s">
        <v>48</v>
      </c>
      <c r="AO25" s="17">
        <v>217.50960000000001</v>
      </c>
    </row>
    <row r="26" spans="2:41">
      <c r="B26" s="13">
        <v>19</v>
      </c>
      <c r="C26" s="14" t="s">
        <v>31</v>
      </c>
      <c r="D26" s="15" t="s">
        <v>41</v>
      </c>
      <c r="E26" s="16" t="s">
        <v>21</v>
      </c>
      <c r="F26" s="16" t="s">
        <v>21</v>
      </c>
      <c r="G26" s="16" t="s">
        <v>21</v>
      </c>
      <c r="H26" s="16" t="s">
        <v>21</v>
      </c>
      <c r="I26" s="16" t="s">
        <v>21</v>
      </c>
      <c r="J26" s="16" t="s">
        <v>21</v>
      </c>
      <c r="K26" s="16" t="s">
        <v>21</v>
      </c>
      <c r="L26" s="16" t="s">
        <v>21</v>
      </c>
      <c r="M26" s="16" t="s">
        <v>21</v>
      </c>
      <c r="N26" s="16" t="s">
        <v>21</v>
      </c>
      <c r="O26" s="16" t="s">
        <v>21</v>
      </c>
      <c r="P26" s="16" t="s">
        <v>39</v>
      </c>
      <c r="Q26" s="16" t="s">
        <v>39</v>
      </c>
      <c r="R26" s="16" t="s">
        <v>39</v>
      </c>
      <c r="S26" s="16" t="s">
        <v>39</v>
      </c>
      <c r="T26" s="16" t="s">
        <v>39</v>
      </c>
      <c r="U26" s="16" t="s">
        <v>39</v>
      </c>
      <c r="V26" s="16" t="s">
        <v>39</v>
      </c>
      <c r="W26" s="16" t="s">
        <v>39</v>
      </c>
      <c r="X26" s="16" t="s">
        <v>39</v>
      </c>
      <c r="Y26" s="16" t="s">
        <v>39</v>
      </c>
      <c r="Z26" s="16" t="s">
        <v>39</v>
      </c>
      <c r="AA26" s="16" t="s">
        <v>39</v>
      </c>
      <c r="AB26" s="16" t="s">
        <v>39</v>
      </c>
      <c r="AC26" s="16" t="s">
        <v>39</v>
      </c>
      <c r="AD26" s="16" t="s">
        <v>26</v>
      </c>
      <c r="AE26" s="16" t="s">
        <v>26</v>
      </c>
      <c r="AF26" s="109" t="s">
        <v>26</v>
      </c>
      <c r="AG26" s="109" t="s">
        <v>26</v>
      </c>
      <c r="AH26" s="109" t="s">
        <v>26</v>
      </c>
      <c r="AI26" s="109" t="s">
        <v>26</v>
      </c>
      <c r="AJ26" s="109" t="s">
        <v>26</v>
      </c>
      <c r="AK26" s="109" t="s">
        <v>26</v>
      </c>
      <c r="AL26" s="109" t="s">
        <v>26</v>
      </c>
      <c r="AM26" s="109" t="s">
        <v>26</v>
      </c>
      <c r="AN26" s="109" t="s">
        <v>39</v>
      </c>
      <c r="AO26" s="17">
        <v>170</v>
      </c>
    </row>
    <row r="27" spans="2:41">
      <c r="B27" s="13">
        <v>20</v>
      </c>
      <c r="C27" s="14" t="s">
        <v>31</v>
      </c>
      <c r="D27" s="15" t="s">
        <v>42</v>
      </c>
      <c r="E27" s="16" t="s">
        <v>21</v>
      </c>
      <c r="F27" s="16" t="s">
        <v>21</v>
      </c>
      <c r="G27" s="16" t="s">
        <v>21</v>
      </c>
      <c r="H27" s="16" t="s">
        <v>21</v>
      </c>
      <c r="I27" s="16" t="s">
        <v>21</v>
      </c>
      <c r="J27" s="16" t="s">
        <v>21</v>
      </c>
      <c r="K27" s="16" t="s">
        <v>21</v>
      </c>
      <c r="L27" s="16" t="s">
        <v>21</v>
      </c>
      <c r="M27" s="16" t="s">
        <v>21</v>
      </c>
      <c r="N27" s="16" t="s">
        <v>21</v>
      </c>
      <c r="O27" s="16" t="s">
        <v>21</v>
      </c>
      <c r="P27" s="16" t="s">
        <v>21</v>
      </c>
      <c r="Q27" s="16" t="s">
        <v>22</v>
      </c>
      <c r="R27" s="16" t="s">
        <v>22</v>
      </c>
      <c r="S27" s="16" t="s">
        <v>22</v>
      </c>
      <c r="T27" s="16" t="s">
        <v>22</v>
      </c>
      <c r="U27" s="16" t="s">
        <v>39</v>
      </c>
      <c r="V27" s="16" t="s">
        <v>39</v>
      </c>
      <c r="W27" s="16" t="s">
        <v>39</v>
      </c>
      <c r="X27" s="16" t="s">
        <v>39</v>
      </c>
      <c r="Y27" s="16" t="s">
        <v>39</v>
      </c>
      <c r="Z27" s="16" t="s">
        <v>22</v>
      </c>
      <c r="AA27" s="16" t="s">
        <v>22</v>
      </c>
      <c r="AB27" s="16" t="s">
        <v>22</v>
      </c>
      <c r="AC27" s="16" t="s">
        <v>22</v>
      </c>
      <c r="AD27" s="16" t="s">
        <v>22</v>
      </c>
      <c r="AE27" s="16" t="s">
        <v>22</v>
      </c>
      <c r="AF27" s="109" t="s">
        <v>22</v>
      </c>
      <c r="AG27" s="109" t="s">
        <v>22</v>
      </c>
      <c r="AH27" s="109" t="s">
        <v>22</v>
      </c>
      <c r="AI27" s="109" t="s">
        <v>22</v>
      </c>
      <c r="AJ27" s="109" t="s">
        <v>22</v>
      </c>
      <c r="AK27" s="109" t="s">
        <v>22</v>
      </c>
      <c r="AL27" s="109" t="s">
        <v>22</v>
      </c>
      <c r="AM27" s="109" t="s">
        <v>22</v>
      </c>
      <c r="AN27" s="109" t="s">
        <v>48</v>
      </c>
      <c r="AO27" s="17">
        <v>40</v>
      </c>
    </row>
    <row r="28" spans="2:41">
      <c r="B28" s="13">
        <v>21</v>
      </c>
      <c r="C28" s="14" t="s">
        <v>31</v>
      </c>
      <c r="D28" s="15" t="s">
        <v>43</v>
      </c>
      <c r="E28" s="16" t="s">
        <v>21</v>
      </c>
      <c r="F28" s="16" t="s">
        <v>21</v>
      </c>
      <c r="G28" s="16" t="s">
        <v>21</v>
      </c>
      <c r="H28" s="16" t="s">
        <v>21</v>
      </c>
      <c r="I28" s="16" t="s">
        <v>21</v>
      </c>
      <c r="J28" s="16" t="s">
        <v>21</v>
      </c>
      <c r="K28" s="16" t="s">
        <v>21</v>
      </c>
      <c r="L28" s="16" t="s">
        <v>21</v>
      </c>
      <c r="M28" s="16" t="s">
        <v>21</v>
      </c>
      <c r="N28" s="16" t="s">
        <v>22</v>
      </c>
      <c r="O28" s="16" t="s">
        <v>22</v>
      </c>
      <c r="P28" s="16" t="s">
        <v>22</v>
      </c>
      <c r="Q28" s="16" t="s">
        <v>22</v>
      </c>
      <c r="R28" s="16" t="s">
        <v>22</v>
      </c>
      <c r="S28" s="16" t="s">
        <v>22</v>
      </c>
      <c r="T28" s="16" t="s">
        <v>22</v>
      </c>
      <c r="U28" s="16" t="s">
        <v>39</v>
      </c>
      <c r="V28" s="16" t="s">
        <v>39</v>
      </c>
      <c r="W28" s="16" t="s">
        <v>22</v>
      </c>
      <c r="X28" s="16" t="s">
        <v>22</v>
      </c>
      <c r="Y28" s="16" t="s">
        <v>22</v>
      </c>
      <c r="Z28" s="16" t="s">
        <v>22</v>
      </c>
      <c r="AA28" s="16" t="s">
        <v>22</v>
      </c>
      <c r="AB28" s="16" t="s">
        <v>22</v>
      </c>
      <c r="AC28" s="16" t="s">
        <v>22</v>
      </c>
      <c r="AD28" s="16" t="s">
        <v>22</v>
      </c>
      <c r="AE28" s="16" t="s">
        <v>22</v>
      </c>
      <c r="AF28" s="109" t="s">
        <v>22</v>
      </c>
      <c r="AG28" s="109" t="s">
        <v>22</v>
      </c>
      <c r="AH28" s="109" t="s">
        <v>22</v>
      </c>
      <c r="AI28" s="109" t="s">
        <v>22</v>
      </c>
      <c r="AJ28" s="109" t="s">
        <v>22</v>
      </c>
      <c r="AK28" s="109" t="s">
        <v>22</v>
      </c>
      <c r="AL28" s="109" t="s">
        <v>22</v>
      </c>
      <c r="AM28" s="109" t="s">
        <v>22</v>
      </c>
      <c r="AN28" s="109" t="s">
        <v>48</v>
      </c>
      <c r="AO28" s="17">
        <v>80</v>
      </c>
    </row>
    <row r="29" spans="2:41">
      <c r="B29" s="13">
        <v>22</v>
      </c>
      <c r="C29" s="14" t="s">
        <v>31</v>
      </c>
      <c r="D29" s="15" t="s">
        <v>44</v>
      </c>
      <c r="E29" s="16" t="s">
        <v>21</v>
      </c>
      <c r="F29" s="16" t="s">
        <v>21</v>
      </c>
      <c r="G29" s="16" t="s">
        <v>21</v>
      </c>
      <c r="H29" s="16" t="s">
        <v>21</v>
      </c>
      <c r="I29" s="16" t="s">
        <v>21</v>
      </c>
      <c r="J29" s="16" t="s">
        <v>21</v>
      </c>
      <c r="K29" s="16" t="s">
        <v>21</v>
      </c>
      <c r="L29" s="16" t="s">
        <v>21</v>
      </c>
      <c r="M29" s="16" t="s">
        <v>21</v>
      </c>
      <c r="N29" s="16" t="s">
        <v>22</v>
      </c>
      <c r="O29" s="16" t="s">
        <v>22</v>
      </c>
      <c r="P29" s="16" t="s">
        <v>22</v>
      </c>
      <c r="Q29" s="16" t="s">
        <v>22</v>
      </c>
      <c r="R29" s="16" t="s">
        <v>22</v>
      </c>
      <c r="S29" s="16" t="s">
        <v>22</v>
      </c>
      <c r="T29" s="16" t="s">
        <v>22</v>
      </c>
      <c r="U29" s="16" t="s">
        <v>22</v>
      </c>
      <c r="V29" s="16" t="s">
        <v>22</v>
      </c>
      <c r="W29" s="16" t="s">
        <v>22</v>
      </c>
      <c r="X29" s="16" t="s">
        <v>22</v>
      </c>
      <c r="Y29" s="16" t="s">
        <v>22</v>
      </c>
      <c r="Z29" s="16" t="s">
        <v>22</v>
      </c>
      <c r="AA29" s="16" t="s">
        <v>22</v>
      </c>
      <c r="AB29" s="16" t="s">
        <v>22</v>
      </c>
      <c r="AC29" s="16" t="s">
        <v>22</v>
      </c>
      <c r="AD29" s="16" t="s">
        <v>22</v>
      </c>
      <c r="AE29" s="16" t="s">
        <v>22</v>
      </c>
      <c r="AF29" s="109" t="s">
        <v>22</v>
      </c>
      <c r="AG29" s="109" t="s">
        <v>22</v>
      </c>
      <c r="AH29" s="109" t="s">
        <v>22</v>
      </c>
      <c r="AI29" s="109" t="s">
        <v>22</v>
      </c>
      <c r="AJ29" s="109" t="s">
        <v>22</v>
      </c>
      <c r="AK29" s="109" t="s">
        <v>22</v>
      </c>
      <c r="AL29" s="109" t="s">
        <v>22</v>
      </c>
      <c r="AM29" s="109" t="s">
        <v>22</v>
      </c>
      <c r="AN29" s="109" t="s">
        <v>48</v>
      </c>
      <c r="AO29" s="17">
        <v>180</v>
      </c>
    </row>
    <row r="30" spans="2:41">
      <c r="B30" s="13">
        <v>23</v>
      </c>
      <c r="C30" s="14" t="s">
        <v>31</v>
      </c>
      <c r="D30" s="15" t="s">
        <v>45</v>
      </c>
      <c r="E30" s="16" t="s">
        <v>21</v>
      </c>
      <c r="F30" s="16" t="s">
        <v>21</v>
      </c>
      <c r="G30" s="16" t="s">
        <v>21</v>
      </c>
      <c r="H30" s="16" t="s">
        <v>21</v>
      </c>
      <c r="I30" s="16" t="s">
        <v>21</v>
      </c>
      <c r="J30" s="16" t="s">
        <v>21</v>
      </c>
      <c r="K30" s="16" t="s">
        <v>21</v>
      </c>
      <c r="L30" s="16" t="s">
        <v>21</v>
      </c>
      <c r="M30" s="16" t="s">
        <v>21</v>
      </c>
      <c r="N30" s="16" t="s">
        <v>21</v>
      </c>
      <c r="O30" s="16" t="s">
        <v>21</v>
      </c>
      <c r="P30" s="16" t="s">
        <v>21</v>
      </c>
      <c r="Q30" s="16" t="s">
        <v>21</v>
      </c>
      <c r="R30" s="16" t="s">
        <v>21</v>
      </c>
      <c r="S30" s="16" t="s">
        <v>21</v>
      </c>
      <c r="T30" s="16" t="s">
        <v>21</v>
      </c>
      <c r="U30" s="16" t="s">
        <v>21</v>
      </c>
      <c r="V30" s="16" t="s">
        <v>21</v>
      </c>
      <c r="W30" s="16" t="s">
        <v>21</v>
      </c>
      <c r="X30" s="16" t="s">
        <v>21</v>
      </c>
      <c r="Y30" s="16" t="s">
        <v>21</v>
      </c>
      <c r="Z30" s="16" t="s">
        <v>21</v>
      </c>
      <c r="AA30" s="16" t="s">
        <v>39</v>
      </c>
      <c r="AB30" s="16" t="s">
        <v>39</v>
      </c>
      <c r="AC30" s="16" t="s">
        <v>26</v>
      </c>
      <c r="AD30" s="16" t="s">
        <v>26</v>
      </c>
      <c r="AE30" s="16" t="s">
        <v>26</v>
      </c>
      <c r="AF30" s="109" t="s">
        <v>26</v>
      </c>
      <c r="AG30" s="109" t="s">
        <v>26</v>
      </c>
      <c r="AH30" s="109" t="s">
        <v>26</v>
      </c>
      <c r="AI30" s="109" t="s">
        <v>26</v>
      </c>
      <c r="AJ30" s="109" t="s">
        <v>26</v>
      </c>
      <c r="AK30" s="109" t="s">
        <v>26</v>
      </c>
      <c r="AL30" s="109" t="s">
        <v>26</v>
      </c>
      <c r="AM30" s="109" t="s">
        <v>26</v>
      </c>
      <c r="AN30" s="109" t="s">
        <v>39</v>
      </c>
      <c r="AO30" s="17">
        <v>126</v>
      </c>
    </row>
    <row r="31" spans="2:41">
      <c r="B31" s="13">
        <v>24</v>
      </c>
      <c r="C31" s="14" t="s">
        <v>31</v>
      </c>
      <c r="D31" s="15" t="s">
        <v>46</v>
      </c>
      <c r="E31" s="16" t="s">
        <v>21</v>
      </c>
      <c r="F31" s="16" t="s">
        <v>21</v>
      </c>
      <c r="G31" s="16" t="s">
        <v>21</v>
      </c>
      <c r="H31" s="16" t="s">
        <v>21</v>
      </c>
      <c r="I31" s="16" t="s">
        <v>22</v>
      </c>
      <c r="J31" s="16" t="s">
        <v>22</v>
      </c>
      <c r="K31" s="16" t="s">
        <v>22</v>
      </c>
      <c r="L31" s="16" t="s">
        <v>22</v>
      </c>
      <c r="M31" s="16" t="s">
        <v>22</v>
      </c>
      <c r="N31" s="16" t="s">
        <v>22</v>
      </c>
      <c r="O31" s="16" t="s">
        <v>22</v>
      </c>
      <c r="P31" s="16" t="s">
        <v>22</v>
      </c>
      <c r="Q31" s="16" t="s">
        <v>22</v>
      </c>
      <c r="R31" s="16" t="s">
        <v>22</v>
      </c>
      <c r="S31" s="16" t="s">
        <v>22</v>
      </c>
      <c r="T31" s="16" t="s">
        <v>22</v>
      </c>
      <c r="U31" s="16" t="s">
        <v>21</v>
      </c>
      <c r="V31" s="16" t="s">
        <v>21</v>
      </c>
      <c r="W31" s="16" t="s">
        <v>21</v>
      </c>
      <c r="X31" s="16" t="s">
        <v>21</v>
      </c>
      <c r="Y31" s="16" t="s">
        <v>21</v>
      </c>
      <c r="Z31" s="16" t="s">
        <v>21</v>
      </c>
      <c r="AA31" s="16" t="s">
        <v>22</v>
      </c>
      <c r="AB31" s="16" t="s">
        <v>22</v>
      </c>
      <c r="AC31" s="16" t="s">
        <v>22</v>
      </c>
      <c r="AD31" s="16" t="s">
        <v>22</v>
      </c>
      <c r="AE31" s="16" t="s">
        <v>22</v>
      </c>
      <c r="AF31" s="109" t="s">
        <v>22</v>
      </c>
      <c r="AG31" s="109" t="s">
        <v>22</v>
      </c>
      <c r="AH31" s="109" t="s">
        <v>22</v>
      </c>
      <c r="AI31" s="109" t="s">
        <v>22</v>
      </c>
      <c r="AJ31" s="109" t="s">
        <v>22</v>
      </c>
      <c r="AK31" s="109" t="s">
        <v>22</v>
      </c>
      <c r="AL31" s="109" t="s">
        <v>22</v>
      </c>
      <c r="AM31" s="109" t="s">
        <v>22</v>
      </c>
      <c r="AN31" s="109" t="s">
        <v>48</v>
      </c>
      <c r="AO31" s="17">
        <v>222.5916</v>
      </c>
    </row>
    <row r="32" spans="2:41">
      <c r="B32" s="13">
        <v>25</v>
      </c>
      <c r="C32" s="14" t="s">
        <v>31</v>
      </c>
      <c r="D32" s="15" t="s">
        <v>85</v>
      </c>
      <c r="E32" s="16" t="s">
        <v>21</v>
      </c>
      <c r="F32" s="16" t="s">
        <v>21</v>
      </c>
      <c r="G32" s="16" t="s">
        <v>21</v>
      </c>
      <c r="H32" s="16" t="s">
        <v>21</v>
      </c>
      <c r="I32" s="16" t="s">
        <v>21</v>
      </c>
      <c r="J32" s="16" t="s">
        <v>21</v>
      </c>
      <c r="K32" s="16" t="s">
        <v>21</v>
      </c>
      <c r="L32" s="16" t="s">
        <v>21</v>
      </c>
      <c r="M32" s="16" t="s">
        <v>21</v>
      </c>
      <c r="N32" s="16" t="s">
        <v>21</v>
      </c>
      <c r="O32" s="16" t="s">
        <v>21</v>
      </c>
      <c r="P32" s="16" t="s">
        <v>21</v>
      </c>
      <c r="Q32" s="16" t="s">
        <v>21</v>
      </c>
      <c r="R32" s="16" t="s">
        <v>21</v>
      </c>
      <c r="S32" s="16" t="s">
        <v>21</v>
      </c>
      <c r="T32" s="16" t="s">
        <v>21</v>
      </c>
      <c r="U32" s="16" t="s">
        <v>21</v>
      </c>
      <c r="V32" s="16" t="s">
        <v>21</v>
      </c>
      <c r="W32" s="16" t="s">
        <v>21</v>
      </c>
      <c r="X32" s="16" t="s">
        <v>21</v>
      </c>
      <c r="Y32" s="16" t="s">
        <v>39</v>
      </c>
      <c r="Z32" s="16" t="s">
        <v>39</v>
      </c>
      <c r="AA32" s="16" t="s">
        <v>39</v>
      </c>
      <c r="AB32" s="16" t="s">
        <v>39</v>
      </c>
      <c r="AC32" s="16" t="s">
        <v>26</v>
      </c>
      <c r="AD32" s="16" t="s">
        <v>26</v>
      </c>
      <c r="AE32" s="16" t="s">
        <v>26</v>
      </c>
      <c r="AF32" s="109" t="s">
        <v>26</v>
      </c>
      <c r="AG32" s="109" t="s">
        <v>26</v>
      </c>
      <c r="AH32" s="109" t="s">
        <v>26</v>
      </c>
      <c r="AI32" s="109" t="s">
        <v>26</v>
      </c>
      <c r="AJ32" s="109" t="s">
        <v>26</v>
      </c>
      <c r="AK32" s="109" t="s">
        <v>26</v>
      </c>
      <c r="AL32" s="109" t="s">
        <v>26</v>
      </c>
      <c r="AM32" s="109" t="s">
        <v>26</v>
      </c>
      <c r="AN32" s="109" t="s">
        <v>39</v>
      </c>
      <c r="AO32" s="17">
        <v>120</v>
      </c>
    </row>
    <row r="33" spans="2:41">
      <c r="B33" s="13">
        <v>26</v>
      </c>
      <c r="C33" s="14" t="s">
        <v>31</v>
      </c>
      <c r="D33" s="15" t="s">
        <v>86</v>
      </c>
      <c r="E33" s="16" t="s">
        <v>21</v>
      </c>
      <c r="F33" s="16" t="s">
        <v>21</v>
      </c>
      <c r="G33" s="16" t="s">
        <v>21</v>
      </c>
      <c r="H33" s="16" t="s">
        <v>21</v>
      </c>
      <c r="I33" s="16" t="s">
        <v>21</v>
      </c>
      <c r="J33" s="16" t="s">
        <v>21</v>
      </c>
      <c r="K33" s="16" t="s">
        <v>21</v>
      </c>
      <c r="L33" s="16" t="s">
        <v>21</v>
      </c>
      <c r="M33" s="16" t="s">
        <v>21</v>
      </c>
      <c r="N33" s="16" t="s">
        <v>21</v>
      </c>
      <c r="O33" s="16" t="s">
        <v>21</v>
      </c>
      <c r="P33" s="16" t="s">
        <v>21</v>
      </c>
      <c r="Q33" s="16" t="s">
        <v>21</v>
      </c>
      <c r="R33" s="16" t="s">
        <v>21</v>
      </c>
      <c r="S33" s="16" t="s">
        <v>39</v>
      </c>
      <c r="T33" s="16" t="s">
        <v>39</v>
      </c>
      <c r="U33" s="16" t="s">
        <v>39</v>
      </c>
      <c r="V33" s="16" t="s">
        <v>39</v>
      </c>
      <c r="W33" s="16" t="s">
        <v>39</v>
      </c>
      <c r="X33" s="16" t="s">
        <v>39</v>
      </c>
      <c r="Y33" s="16" t="s">
        <v>39</v>
      </c>
      <c r="Z33" s="16" t="s">
        <v>39</v>
      </c>
      <c r="AA33" s="16" t="s">
        <v>22</v>
      </c>
      <c r="AB33" s="16" t="s">
        <v>22</v>
      </c>
      <c r="AC33" s="16" t="s">
        <v>22</v>
      </c>
      <c r="AD33" s="16" t="s">
        <v>22</v>
      </c>
      <c r="AE33" s="16" t="s">
        <v>22</v>
      </c>
      <c r="AF33" s="109" t="s">
        <v>22</v>
      </c>
      <c r="AG33" s="109" t="s">
        <v>22</v>
      </c>
      <c r="AH33" s="109" t="s">
        <v>22</v>
      </c>
      <c r="AI33" s="109" t="s">
        <v>22</v>
      </c>
      <c r="AJ33" s="109" t="s">
        <v>22</v>
      </c>
      <c r="AK33" s="109" t="s">
        <v>22</v>
      </c>
      <c r="AL33" s="109" t="s">
        <v>22</v>
      </c>
      <c r="AM33" s="109" t="s">
        <v>22</v>
      </c>
      <c r="AN33" s="109" t="s">
        <v>48</v>
      </c>
      <c r="AO33" s="17">
        <v>218</v>
      </c>
    </row>
    <row r="34" spans="2:41">
      <c r="B34" s="13">
        <v>27</v>
      </c>
      <c r="C34" s="14" t="s">
        <v>31</v>
      </c>
      <c r="D34" s="15" t="s">
        <v>47</v>
      </c>
      <c r="E34" s="16" t="s">
        <v>21</v>
      </c>
      <c r="F34" s="16" t="s">
        <v>21</v>
      </c>
      <c r="G34" s="16" t="s">
        <v>21</v>
      </c>
      <c r="H34" s="16" t="s">
        <v>21</v>
      </c>
      <c r="I34" s="16" t="s">
        <v>21</v>
      </c>
      <c r="J34" s="16" t="s">
        <v>21</v>
      </c>
      <c r="K34" s="16" t="s">
        <v>21</v>
      </c>
      <c r="L34" s="16" t="s">
        <v>22</v>
      </c>
      <c r="M34" s="16" t="s">
        <v>22</v>
      </c>
      <c r="N34" s="16" t="s">
        <v>22</v>
      </c>
      <c r="O34" s="16" t="s">
        <v>22</v>
      </c>
      <c r="P34" s="16" t="s">
        <v>22</v>
      </c>
      <c r="Q34" s="16" t="s">
        <v>22</v>
      </c>
      <c r="R34" s="16" t="s">
        <v>22</v>
      </c>
      <c r="S34" s="16" t="s">
        <v>48</v>
      </c>
      <c r="T34" s="16" t="s">
        <v>48</v>
      </c>
      <c r="U34" s="16" t="s">
        <v>39</v>
      </c>
      <c r="V34" s="16" t="s">
        <v>39</v>
      </c>
      <c r="W34" s="16" t="s">
        <v>39</v>
      </c>
      <c r="X34" s="16" t="s">
        <v>39</v>
      </c>
      <c r="Y34" s="16" t="s">
        <v>39</v>
      </c>
      <c r="Z34" s="16" t="s">
        <v>39</v>
      </c>
      <c r="AA34" s="16" t="s">
        <v>39</v>
      </c>
      <c r="AB34" s="16" t="s">
        <v>39</v>
      </c>
      <c r="AC34" s="16" t="s">
        <v>26</v>
      </c>
      <c r="AD34" s="16" t="s">
        <v>26</v>
      </c>
      <c r="AE34" s="16" t="s">
        <v>26</v>
      </c>
      <c r="AF34" s="109" t="s">
        <v>26</v>
      </c>
      <c r="AG34" s="109" t="s">
        <v>26</v>
      </c>
      <c r="AH34" s="109" t="s">
        <v>26</v>
      </c>
      <c r="AI34" s="109" t="s">
        <v>21</v>
      </c>
      <c r="AJ34" s="109" t="s">
        <v>21</v>
      </c>
      <c r="AK34" s="109" t="s">
        <v>21</v>
      </c>
      <c r="AL34" s="109" t="s">
        <v>21</v>
      </c>
      <c r="AM34" s="109" t="s">
        <v>21</v>
      </c>
      <c r="AN34" s="109" t="s">
        <v>74</v>
      </c>
      <c r="AO34" s="17">
        <v>74.197199999999995</v>
      </c>
    </row>
    <row r="35" spans="2:41">
      <c r="B35" s="13">
        <v>28</v>
      </c>
      <c r="C35" s="14" t="s">
        <v>31</v>
      </c>
      <c r="D35" s="15" t="s">
        <v>49</v>
      </c>
      <c r="E35" s="16" t="s">
        <v>21</v>
      </c>
      <c r="F35" s="16" t="s">
        <v>21</v>
      </c>
      <c r="G35" s="16" t="s">
        <v>21</v>
      </c>
      <c r="H35" s="16" t="s">
        <v>21</v>
      </c>
      <c r="I35" s="16" t="s">
        <v>21</v>
      </c>
      <c r="J35" s="16" t="s">
        <v>21</v>
      </c>
      <c r="K35" s="16" t="s">
        <v>22</v>
      </c>
      <c r="L35" s="16" t="s">
        <v>22</v>
      </c>
      <c r="M35" s="16" t="s">
        <v>22</v>
      </c>
      <c r="N35" s="16" t="s">
        <v>22</v>
      </c>
      <c r="O35" s="16" t="s">
        <v>22</v>
      </c>
      <c r="P35" s="16" t="s">
        <v>22</v>
      </c>
      <c r="Q35" s="16" t="s">
        <v>22</v>
      </c>
      <c r="R35" s="16" t="s">
        <v>22</v>
      </c>
      <c r="S35" s="16" t="s">
        <v>22</v>
      </c>
      <c r="T35" s="16" t="s">
        <v>22</v>
      </c>
      <c r="U35" s="16" t="s">
        <v>22</v>
      </c>
      <c r="V35" s="16" t="s">
        <v>22</v>
      </c>
      <c r="W35" s="16" t="s">
        <v>22</v>
      </c>
      <c r="X35" s="16" t="s">
        <v>22</v>
      </c>
      <c r="Y35" s="16" t="s">
        <v>22</v>
      </c>
      <c r="Z35" s="16" t="s">
        <v>22</v>
      </c>
      <c r="AA35" s="16" t="s">
        <v>22</v>
      </c>
      <c r="AB35" s="16" t="s">
        <v>22</v>
      </c>
      <c r="AC35" s="16" t="s">
        <v>22</v>
      </c>
      <c r="AD35" s="16" t="s">
        <v>22</v>
      </c>
      <c r="AE35" s="16" t="s">
        <v>22</v>
      </c>
      <c r="AF35" s="16" t="s">
        <v>22</v>
      </c>
      <c r="AG35" s="16" t="s">
        <v>22</v>
      </c>
      <c r="AH35" s="16" t="s">
        <v>22</v>
      </c>
      <c r="AI35" s="16" t="s">
        <v>22</v>
      </c>
      <c r="AJ35" s="16" t="s">
        <v>22</v>
      </c>
      <c r="AK35" s="16" t="s">
        <v>22</v>
      </c>
      <c r="AL35" s="16" t="s">
        <v>22</v>
      </c>
      <c r="AM35" s="16" t="s">
        <v>22</v>
      </c>
      <c r="AN35" s="16" t="s">
        <v>48</v>
      </c>
      <c r="AO35" s="17">
        <v>193.11599999999999</v>
      </c>
    </row>
    <row r="36" spans="2:41">
      <c r="B36" s="13">
        <v>29</v>
      </c>
      <c r="C36" s="14" t="s">
        <v>31</v>
      </c>
      <c r="D36" s="15" t="s">
        <v>50</v>
      </c>
      <c r="E36" s="16" t="s">
        <v>22</v>
      </c>
      <c r="F36" s="16" t="s">
        <v>22</v>
      </c>
      <c r="G36" s="16" t="s">
        <v>22</v>
      </c>
      <c r="H36" s="16" t="s">
        <v>22</v>
      </c>
      <c r="I36" s="16" t="s">
        <v>22</v>
      </c>
      <c r="J36" s="16" t="s">
        <v>22</v>
      </c>
      <c r="K36" s="16" t="s">
        <v>22</v>
      </c>
      <c r="L36" s="16" t="s">
        <v>22</v>
      </c>
      <c r="M36" s="16" t="s">
        <v>22</v>
      </c>
      <c r="N36" s="16" t="s">
        <v>22</v>
      </c>
      <c r="O36" s="16" t="s">
        <v>22</v>
      </c>
      <c r="P36" s="16" t="s">
        <v>22</v>
      </c>
      <c r="Q36" s="16" t="s">
        <v>22</v>
      </c>
      <c r="R36" s="16" t="s">
        <v>22</v>
      </c>
      <c r="S36" s="16" t="s">
        <v>22</v>
      </c>
      <c r="T36" s="16" t="s">
        <v>22</v>
      </c>
      <c r="U36" s="16" t="s">
        <v>22</v>
      </c>
      <c r="V36" s="16" t="s">
        <v>22</v>
      </c>
      <c r="W36" s="16" t="s">
        <v>22</v>
      </c>
      <c r="X36" s="16" t="s">
        <v>22</v>
      </c>
      <c r="Y36" s="16" t="s">
        <v>22</v>
      </c>
      <c r="Z36" s="16" t="s">
        <v>22</v>
      </c>
      <c r="AA36" s="16" t="s">
        <v>22</v>
      </c>
      <c r="AB36" s="16" t="s">
        <v>22</v>
      </c>
      <c r="AC36" s="16" t="s">
        <v>22</v>
      </c>
      <c r="AD36" s="16" t="s">
        <v>22</v>
      </c>
      <c r="AE36" s="16" t="s">
        <v>22</v>
      </c>
      <c r="AF36" s="16" t="s">
        <v>22</v>
      </c>
      <c r="AG36" s="16" t="s">
        <v>22</v>
      </c>
      <c r="AH36" s="16" t="s">
        <v>22</v>
      </c>
      <c r="AI36" s="16" t="s">
        <v>22</v>
      </c>
      <c r="AJ36" s="16" t="s">
        <v>22</v>
      </c>
      <c r="AK36" s="16" t="s">
        <v>22</v>
      </c>
      <c r="AL36" s="16" t="s">
        <v>22</v>
      </c>
      <c r="AM36" s="16" t="s">
        <v>22</v>
      </c>
      <c r="AN36" s="16" t="s">
        <v>48</v>
      </c>
      <c r="AO36" s="17">
        <v>129.08279999999999</v>
      </c>
    </row>
    <row r="37" spans="2:41">
      <c r="B37" s="13">
        <v>30</v>
      </c>
      <c r="C37" s="14" t="s">
        <v>31</v>
      </c>
      <c r="D37" s="15" t="s">
        <v>51</v>
      </c>
      <c r="E37" s="16" t="s">
        <v>22</v>
      </c>
      <c r="F37" s="16" t="s">
        <v>22</v>
      </c>
      <c r="G37" s="16" t="s">
        <v>22</v>
      </c>
      <c r="H37" s="16" t="s">
        <v>22</v>
      </c>
      <c r="I37" s="16" t="s">
        <v>22</v>
      </c>
      <c r="J37" s="16" t="s">
        <v>22</v>
      </c>
      <c r="K37" s="16" t="s">
        <v>22</v>
      </c>
      <c r="L37" s="16" t="s">
        <v>22</v>
      </c>
      <c r="M37" s="16" t="s">
        <v>22</v>
      </c>
      <c r="N37" s="16" t="s">
        <v>22</v>
      </c>
      <c r="O37" s="16" t="s">
        <v>22</v>
      </c>
      <c r="P37" s="16" t="s">
        <v>22</v>
      </c>
      <c r="Q37" s="16" t="s">
        <v>22</v>
      </c>
      <c r="R37" s="16" t="s">
        <v>22</v>
      </c>
      <c r="S37" s="16" t="s">
        <v>22</v>
      </c>
      <c r="T37" s="16" t="s">
        <v>22</v>
      </c>
      <c r="U37" s="16" t="s">
        <v>22</v>
      </c>
      <c r="V37" s="16" t="s">
        <v>22</v>
      </c>
      <c r="W37" s="16" t="s">
        <v>22</v>
      </c>
      <c r="X37" s="16" t="s">
        <v>22</v>
      </c>
      <c r="Y37" s="16" t="s">
        <v>22</v>
      </c>
      <c r="Z37" s="16" t="s">
        <v>22</v>
      </c>
      <c r="AA37" s="16" t="s">
        <v>22</v>
      </c>
      <c r="AB37" s="16" t="s">
        <v>22</v>
      </c>
      <c r="AC37" s="16" t="s">
        <v>22</v>
      </c>
      <c r="AD37" s="16" t="s">
        <v>22</v>
      </c>
      <c r="AE37" s="16" t="s">
        <v>22</v>
      </c>
      <c r="AF37" s="16" t="s">
        <v>22</v>
      </c>
      <c r="AG37" s="16" t="s">
        <v>22</v>
      </c>
      <c r="AH37" s="16" t="s">
        <v>22</v>
      </c>
      <c r="AI37" s="16" t="s">
        <v>22</v>
      </c>
      <c r="AJ37" s="16" t="s">
        <v>22</v>
      </c>
      <c r="AK37" s="16" t="s">
        <v>22</v>
      </c>
      <c r="AL37" s="16" t="s">
        <v>22</v>
      </c>
      <c r="AM37" s="16" t="s">
        <v>22</v>
      </c>
      <c r="AN37" s="16" t="s">
        <v>48</v>
      </c>
      <c r="AO37" s="17">
        <v>3466.9404</v>
      </c>
    </row>
    <row r="38" spans="2:41">
      <c r="B38" s="13">
        <v>31</v>
      </c>
      <c r="C38" s="14" t="s">
        <v>101</v>
      </c>
      <c r="D38" s="15" t="s">
        <v>52</v>
      </c>
      <c r="E38" s="16" t="s">
        <v>22</v>
      </c>
      <c r="F38" s="16" t="s">
        <v>22</v>
      </c>
      <c r="G38" s="16" t="s">
        <v>22</v>
      </c>
      <c r="H38" s="16" t="s">
        <v>22</v>
      </c>
      <c r="I38" s="16" t="s">
        <v>22</v>
      </c>
      <c r="J38" s="16" t="s">
        <v>22</v>
      </c>
      <c r="K38" s="16" t="s">
        <v>22</v>
      </c>
      <c r="L38" s="16" t="s">
        <v>22</v>
      </c>
      <c r="M38" s="16" t="s">
        <v>22</v>
      </c>
      <c r="N38" s="16" t="s">
        <v>22</v>
      </c>
      <c r="O38" s="16" t="s">
        <v>22</v>
      </c>
      <c r="P38" s="16" t="s">
        <v>22</v>
      </c>
      <c r="Q38" s="16" t="s">
        <v>22</v>
      </c>
      <c r="R38" s="16" t="s">
        <v>22</v>
      </c>
      <c r="S38" s="16" t="s">
        <v>22</v>
      </c>
      <c r="T38" s="16" t="s">
        <v>22</v>
      </c>
      <c r="U38" s="16" t="s">
        <v>22</v>
      </c>
      <c r="V38" s="16" t="s">
        <v>22</v>
      </c>
      <c r="W38" s="16" t="s">
        <v>22</v>
      </c>
      <c r="X38" s="16" t="s">
        <v>22</v>
      </c>
      <c r="Y38" s="16" t="s">
        <v>22</v>
      </c>
      <c r="Z38" s="16" t="s">
        <v>22</v>
      </c>
      <c r="AA38" s="16" t="s">
        <v>22</v>
      </c>
      <c r="AB38" s="16" t="s">
        <v>22</v>
      </c>
      <c r="AC38" s="16" t="s">
        <v>22</v>
      </c>
      <c r="AD38" s="16" t="s">
        <v>22</v>
      </c>
      <c r="AE38" s="16" t="s">
        <v>22</v>
      </c>
      <c r="AF38" s="16" t="s">
        <v>22</v>
      </c>
      <c r="AG38" s="16" t="s">
        <v>22</v>
      </c>
      <c r="AH38" s="16" t="s">
        <v>22</v>
      </c>
      <c r="AI38" s="16" t="s">
        <v>22</v>
      </c>
      <c r="AJ38" s="16" t="s">
        <v>22</v>
      </c>
      <c r="AK38" s="16" t="s">
        <v>22</v>
      </c>
      <c r="AL38" s="16" t="s">
        <v>22</v>
      </c>
      <c r="AM38" s="16" t="s">
        <v>22</v>
      </c>
      <c r="AN38" s="16" t="s">
        <v>48</v>
      </c>
      <c r="AO38" s="17">
        <v>691.15199999999993</v>
      </c>
    </row>
    <row r="39" spans="2:41">
      <c r="B39" s="13">
        <v>32</v>
      </c>
      <c r="C39" s="14" t="s">
        <v>101</v>
      </c>
      <c r="D39" s="15" t="s">
        <v>53</v>
      </c>
      <c r="E39" s="16" t="s">
        <v>21</v>
      </c>
      <c r="F39" s="16" t="s">
        <v>21</v>
      </c>
      <c r="G39" s="16" t="s">
        <v>21</v>
      </c>
      <c r="H39" s="16" t="s">
        <v>21</v>
      </c>
      <c r="I39" s="16" t="s">
        <v>21</v>
      </c>
      <c r="J39" s="16" t="s">
        <v>21</v>
      </c>
      <c r="K39" s="16" t="s">
        <v>22</v>
      </c>
      <c r="L39" s="16" t="s">
        <v>22</v>
      </c>
      <c r="M39" s="16" t="s">
        <v>22</v>
      </c>
      <c r="N39" s="16" t="s">
        <v>22</v>
      </c>
      <c r="O39" s="16" t="s">
        <v>22</v>
      </c>
      <c r="P39" s="16" t="s">
        <v>22</v>
      </c>
      <c r="Q39" s="16" t="s">
        <v>22</v>
      </c>
      <c r="R39" s="16" t="s">
        <v>22</v>
      </c>
      <c r="S39" s="16" t="s">
        <v>22</v>
      </c>
      <c r="T39" s="16" t="s">
        <v>22</v>
      </c>
      <c r="U39" s="16" t="s">
        <v>22</v>
      </c>
      <c r="V39" s="16" t="s">
        <v>22</v>
      </c>
      <c r="W39" s="16" t="s">
        <v>22</v>
      </c>
      <c r="X39" s="16" t="s">
        <v>22</v>
      </c>
      <c r="Y39" s="16" t="s">
        <v>22</v>
      </c>
      <c r="Z39" s="16" t="s">
        <v>22</v>
      </c>
      <c r="AA39" s="16" t="s">
        <v>22</v>
      </c>
      <c r="AB39" s="16" t="s">
        <v>22</v>
      </c>
      <c r="AC39" s="16" t="s">
        <v>22</v>
      </c>
      <c r="AD39" s="16" t="s">
        <v>22</v>
      </c>
      <c r="AE39" s="16" t="s">
        <v>22</v>
      </c>
      <c r="AF39" s="16" t="s">
        <v>22</v>
      </c>
      <c r="AG39" s="16" t="s">
        <v>22</v>
      </c>
      <c r="AH39" s="16" t="s">
        <v>22</v>
      </c>
      <c r="AI39" s="16" t="s">
        <v>22</v>
      </c>
      <c r="AJ39" s="16" t="s">
        <v>22</v>
      </c>
      <c r="AK39" s="16" t="s">
        <v>22</v>
      </c>
      <c r="AL39" s="16" t="s">
        <v>22</v>
      </c>
      <c r="AM39" s="16" t="s">
        <v>22</v>
      </c>
      <c r="AN39" s="16" t="s">
        <v>48</v>
      </c>
      <c r="AO39" s="17">
        <v>711.48</v>
      </c>
    </row>
    <row r="40" spans="2:41">
      <c r="B40" s="13">
        <v>33</v>
      </c>
      <c r="C40" s="14" t="s">
        <v>54</v>
      </c>
      <c r="D40" s="15" t="s">
        <v>55</v>
      </c>
      <c r="E40" s="16" t="s">
        <v>22</v>
      </c>
      <c r="F40" s="16" t="s">
        <v>22</v>
      </c>
      <c r="G40" s="16" t="s">
        <v>22</v>
      </c>
      <c r="H40" s="16" t="s">
        <v>22</v>
      </c>
      <c r="I40" s="16" t="s">
        <v>22</v>
      </c>
      <c r="J40" s="16" t="s">
        <v>22</v>
      </c>
      <c r="K40" s="16" t="s">
        <v>22</v>
      </c>
      <c r="L40" s="16" t="s">
        <v>22</v>
      </c>
      <c r="M40" s="16" t="s">
        <v>22</v>
      </c>
      <c r="N40" s="16" t="s">
        <v>22</v>
      </c>
      <c r="O40" s="16" t="s">
        <v>22</v>
      </c>
      <c r="P40" s="16" t="s">
        <v>22</v>
      </c>
      <c r="Q40" s="16" t="s">
        <v>22</v>
      </c>
      <c r="R40" s="16" t="s">
        <v>22</v>
      </c>
      <c r="S40" s="16" t="s">
        <v>22</v>
      </c>
      <c r="T40" s="16" t="s">
        <v>22</v>
      </c>
      <c r="U40" s="16" t="s">
        <v>22</v>
      </c>
      <c r="V40" s="16" t="s">
        <v>22</v>
      </c>
      <c r="W40" s="16" t="s">
        <v>22</v>
      </c>
      <c r="X40" s="16" t="s">
        <v>22</v>
      </c>
      <c r="Y40" s="16" t="s">
        <v>22</v>
      </c>
      <c r="Z40" s="16" t="s">
        <v>22</v>
      </c>
      <c r="AA40" s="16" t="s">
        <v>22</v>
      </c>
      <c r="AB40" s="16" t="s">
        <v>22</v>
      </c>
      <c r="AC40" s="16" t="s">
        <v>22</v>
      </c>
      <c r="AD40" s="16" t="s">
        <v>22</v>
      </c>
      <c r="AE40" s="16" t="s">
        <v>22</v>
      </c>
      <c r="AF40" s="16" t="s">
        <v>22</v>
      </c>
      <c r="AG40" s="16" t="s">
        <v>22</v>
      </c>
      <c r="AH40" s="16" t="s">
        <v>22</v>
      </c>
      <c r="AI40" s="16" t="s">
        <v>22</v>
      </c>
      <c r="AJ40" s="16" t="s">
        <v>22</v>
      </c>
      <c r="AK40" s="16" t="s">
        <v>22</v>
      </c>
      <c r="AL40" s="16" t="s">
        <v>22</v>
      </c>
      <c r="AM40" s="16" t="s">
        <v>22</v>
      </c>
      <c r="AN40" s="16" t="s">
        <v>48</v>
      </c>
      <c r="AO40" s="17">
        <v>471</v>
      </c>
    </row>
    <row r="41" spans="2:41">
      <c r="B41" s="13">
        <v>34</v>
      </c>
      <c r="C41" s="14" t="s">
        <v>54</v>
      </c>
      <c r="D41" s="15" t="s">
        <v>56</v>
      </c>
      <c r="E41" s="16" t="s">
        <v>22</v>
      </c>
      <c r="F41" s="16" t="s">
        <v>22</v>
      </c>
      <c r="G41" s="16" t="s">
        <v>22</v>
      </c>
      <c r="H41" s="16" t="s">
        <v>22</v>
      </c>
      <c r="I41" s="16" t="s">
        <v>22</v>
      </c>
      <c r="J41" s="16" t="s">
        <v>22</v>
      </c>
      <c r="K41" s="16" t="s">
        <v>22</v>
      </c>
      <c r="L41" s="16" t="s">
        <v>22</v>
      </c>
      <c r="M41" s="16" t="s">
        <v>22</v>
      </c>
      <c r="N41" s="16" t="s">
        <v>22</v>
      </c>
      <c r="O41" s="16" t="s">
        <v>22</v>
      </c>
      <c r="P41" s="16" t="s">
        <v>22</v>
      </c>
      <c r="Q41" s="16" t="s">
        <v>22</v>
      </c>
      <c r="R41" s="16" t="s">
        <v>22</v>
      </c>
      <c r="S41" s="16" t="s">
        <v>22</v>
      </c>
      <c r="T41" s="16" t="s">
        <v>22</v>
      </c>
      <c r="U41" s="16" t="s">
        <v>22</v>
      </c>
      <c r="V41" s="16" t="s">
        <v>22</v>
      </c>
      <c r="W41" s="16" t="s">
        <v>22</v>
      </c>
      <c r="X41" s="16" t="s">
        <v>22</v>
      </c>
      <c r="Y41" s="16" t="s">
        <v>22</v>
      </c>
      <c r="Z41" s="16" t="s">
        <v>22</v>
      </c>
      <c r="AA41" s="16" t="s">
        <v>22</v>
      </c>
      <c r="AB41" s="16" t="s">
        <v>22</v>
      </c>
      <c r="AC41" s="16" t="s">
        <v>22</v>
      </c>
      <c r="AD41" s="16" t="s">
        <v>22</v>
      </c>
      <c r="AE41" s="16" t="s">
        <v>22</v>
      </c>
      <c r="AF41" s="16" t="s">
        <v>22</v>
      </c>
      <c r="AG41" s="16" t="s">
        <v>22</v>
      </c>
      <c r="AH41" s="16" t="s">
        <v>22</v>
      </c>
      <c r="AI41" s="16" t="s">
        <v>22</v>
      </c>
      <c r="AJ41" s="16" t="s">
        <v>22</v>
      </c>
      <c r="AK41" s="16" t="s">
        <v>22</v>
      </c>
      <c r="AL41" s="16" t="s">
        <v>22</v>
      </c>
      <c r="AM41" s="16" t="s">
        <v>22</v>
      </c>
      <c r="AN41" s="16" t="s">
        <v>48</v>
      </c>
      <c r="AO41" s="17">
        <v>319</v>
      </c>
    </row>
    <row r="42" spans="2:41">
      <c r="B42" s="13">
        <v>35</v>
      </c>
      <c r="C42" s="14" t="s">
        <v>54</v>
      </c>
      <c r="D42" s="15" t="s">
        <v>57</v>
      </c>
      <c r="E42" s="16" t="s">
        <v>21</v>
      </c>
      <c r="F42" s="16" t="s">
        <v>21</v>
      </c>
      <c r="G42" s="16" t="s">
        <v>21</v>
      </c>
      <c r="H42" s="16" t="s">
        <v>21</v>
      </c>
      <c r="I42" s="16" t="s">
        <v>21</v>
      </c>
      <c r="J42" s="16" t="s">
        <v>21</v>
      </c>
      <c r="K42" s="16" t="s">
        <v>21</v>
      </c>
      <c r="L42" s="16" t="s">
        <v>21</v>
      </c>
      <c r="M42" s="16" t="s">
        <v>21</v>
      </c>
      <c r="N42" s="16" t="s">
        <v>21</v>
      </c>
      <c r="O42" s="16" t="s">
        <v>21</v>
      </c>
      <c r="P42" s="16" t="s">
        <v>21</v>
      </c>
      <c r="Q42" s="16" t="s">
        <v>21</v>
      </c>
      <c r="R42" s="16" t="s">
        <v>21</v>
      </c>
      <c r="S42" s="16" t="s">
        <v>21</v>
      </c>
      <c r="T42" s="16" t="s">
        <v>21</v>
      </c>
      <c r="U42" s="16" t="s">
        <v>21</v>
      </c>
      <c r="V42" s="16" t="s">
        <v>21</v>
      </c>
      <c r="W42" s="16" t="s">
        <v>21</v>
      </c>
      <c r="X42" s="16" t="s">
        <v>21</v>
      </c>
      <c r="Y42" s="16" t="s">
        <v>21</v>
      </c>
      <c r="Z42" s="16" t="s">
        <v>21</v>
      </c>
      <c r="AA42" s="16" t="s">
        <v>21</v>
      </c>
      <c r="AB42" s="16" t="s">
        <v>21</v>
      </c>
      <c r="AC42" s="16" t="s">
        <v>21</v>
      </c>
      <c r="AD42" s="16" t="s">
        <v>21</v>
      </c>
      <c r="AE42" s="16" t="s">
        <v>21</v>
      </c>
      <c r="AF42" s="16" t="s">
        <v>21</v>
      </c>
      <c r="AG42" s="16" t="s">
        <v>21</v>
      </c>
      <c r="AH42" s="16" t="s">
        <v>21</v>
      </c>
      <c r="AI42" s="16" t="s">
        <v>21</v>
      </c>
      <c r="AJ42" s="16" t="s">
        <v>21</v>
      </c>
      <c r="AK42" s="16" t="s">
        <v>21</v>
      </c>
      <c r="AL42" s="16" t="s">
        <v>21</v>
      </c>
      <c r="AM42" s="16" t="s">
        <v>21</v>
      </c>
      <c r="AN42" s="16" t="s">
        <v>74</v>
      </c>
      <c r="AO42" s="17">
        <v>320</v>
      </c>
    </row>
    <row r="43" spans="2:41">
      <c r="B43" s="13">
        <v>36</v>
      </c>
      <c r="C43" s="14" t="s">
        <v>54</v>
      </c>
      <c r="D43" s="15" t="s">
        <v>58</v>
      </c>
      <c r="E43" s="16" t="s">
        <v>21</v>
      </c>
      <c r="F43" s="16" t="s">
        <v>21</v>
      </c>
      <c r="G43" s="16" t="s">
        <v>21</v>
      </c>
      <c r="H43" s="16" t="s">
        <v>21</v>
      </c>
      <c r="I43" s="16" t="s">
        <v>21</v>
      </c>
      <c r="J43" s="16" t="s">
        <v>21</v>
      </c>
      <c r="K43" s="16" t="s">
        <v>21</v>
      </c>
      <c r="L43" s="16" t="s">
        <v>21</v>
      </c>
      <c r="M43" s="16" t="s">
        <v>21</v>
      </c>
      <c r="N43" s="16" t="s">
        <v>22</v>
      </c>
      <c r="O43" s="16" t="s">
        <v>22</v>
      </c>
      <c r="P43" s="16" t="s">
        <v>22</v>
      </c>
      <c r="Q43" s="16" t="s">
        <v>22</v>
      </c>
      <c r="R43" s="16" t="s">
        <v>22</v>
      </c>
      <c r="S43" s="16" t="s">
        <v>22</v>
      </c>
      <c r="T43" s="16" t="s">
        <v>22</v>
      </c>
      <c r="U43" s="16" t="s">
        <v>22</v>
      </c>
      <c r="V43" s="16" t="s">
        <v>22</v>
      </c>
      <c r="W43" s="16" t="s">
        <v>22</v>
      </c>
      <c r="X43" s="16" t="s">
        <v>22</v>
      </c>
      <c r="Y43" s="16" t="s">
        <v>22</v>
      </c>
      <c r="Z43" s="16" t="s">
        <v>22</v>
      </c>
      <c r="AA43" s="16" t="s">
        <v>22</v>
      </c>
      <c r="AB43" s="16" t="s">
        <v>22</v>
      </c>
      <c r="AC43" s="16" t="s">
        <v>22</v>
      </c>
      <c r="AD43" s="16" t="s">
        <v>22</v>
      </c>
      <c r="AE43" s="16" t="s">
        <v>22</v>
      </c>
      <c r="AF43" s="16" t="s">
        <v>22</v>
      </c>
      <c r="AG43" s="16" t="s">
        <v>22</v>
      </c>
      <c r="AH43" s="16" t="s">
        <v>22</v>
      </c>
      <c r="AI43" s="16" t="s">
        <v>22</v>
      </c>
      <c r="AJ43" s="16" t="s">
        <v>22</v>
      </c>
      <c r="AK43" s="16" t="s">
        <v>22</v>
      </c>
      <c r="AL43" s="16" t="s">
        <v>22</v>
      </c>
      <c r="AM43" s="16" t="s">
        <v>22</v>
      </c>
      <c r="AN43" s="16" t="s">
        <v>48</v>
      </c>
      <c r="AO43" s="17">
        <v>325.24799999999999</v>
      </c>
    </row>
    <row r="44" spans="2:41">
      <c r="B44" s="13">
        <v>37</v>
      </c>
      <c r="C44" s="14" t="s">
        <v>54</v>
      </c>
      <c r="D44" s="15" t="s">
        <v>59</v>
      </c>
      <c r="E44" s="16" t="s">
        <v>22</v>
      </c>
      <c r="F44" s="16" t="s">
        <v>22</v>
      </c>
      <c r="G44" s="16" t="s">
        <v>22</v>
      </c>
      <c r="H44" s="16" t="s">
        <v>22</v>
      </c>
      <c r="I44" s="16" t="s">
        <v>22</v>
      </c>
      <c r="J44" s="16" t="s">
        <v>22</v>
      </c>
      <c r="K44" s="16" t="s">
        <v>22</v>
      </c>
      <c r="L44" s="16" t="s">
        <v>22</v>
      </c>
      <c r="M44" s="16" t="s">
        <v>22</v>
      </c>
      <c r="N44" s="16" t="s">
        <v>22</v>
      </c>
      <c r="O44" s="16" t="s">
        <v>22</v>
      </c>
      <c r="P44" s="16" t="s">
        <v>22</v>
      </c>
      <c r="Q44" s="16" t="s">
        <v>22</v>
      </c>
      <c r="R44" s="16" t="s">
        <v>22</v>
      </c>
      <c r="S44" s="16" t="s">
        <v>22</v>
      </c>
      <c r="T44" s="16" t="s">
        <v>22</v>
      </c>
      <c r="U44" s="16" t="s">
        <v>22</v>
      </c>
      <c r="V44" s="16" t="s">
        <v>22</v>
      </c>
      <c r="W44" s="16" t="s">
        <v>22</v>
      </c>
      <c r="X44" s="16" t="s">
        <v>22</v>
      </c>
      <c r="Y44" s="16" t="s">
        <v>22</v>
      </c>
      <c r="Z44" s="16" t="s">
        <v>22</v>
      </c>
      <c r="AA44" s="16" t="s">
        <v>22</v>
      </c>
      <c r="AB44" s="16" t="s">
        <v>22</v>
      </c>
      <c r="AC44" s="16" t="s">
        <v>22</v>
      </c>
      <c r="AD44" s="16" t="s">
        <v>22</v>
      </c>
      <c r="AE44" s="16" t="s">
        <v>22</v>
      </c>
      <c r="AF44" s="16" t="s">
        <v>22</v>
      </c>
      <c r="AG44" s="16" t="s">
        <v>22</v>
      </c>
      <c r="AH44" s="16" t="s">
        <v>22</v>
      </c>
      <c r="AI44" s="16" t="s">
        <v>22</v>
      </c>
      <c r="AJ44" s="16" t="s">
        <v>22</v>
      </c>
      <c r="AK44" s="16" t="s">
        <v>22</v>
      </c>
      <c r="AL44" s="16" t="s">
        <v>22</v>
      </c>
      <c r="AM44" s="16" t="s">
        <v>22</v>
      </c>
      <c r="AN44" s="16" t="s">
        <v>48</v>
      </c>
      <c r="AO44" s="17">
        <v>2573.5248000000001</v>
      </c>
    </row>
    <row r="45" spans="2:41">
      <c r="B45" s="13">
        <v>38</v>
      </c>
      <c r="C45" s="14" t="s">
        <v>60</v>
      </c>
      <c r="D45" s="15" t="s">
        <v>61</v>
      </c>
      <c r="E45" s="16" t="s">
        <v>21</v>
      </c>
      <c r="F45" s="16" t="s">
        <v>21</v>
      </c>
      <c r="G45" s="16" t="s">
        <v>21</v>
      </c>
      <c r="H45" s="16" t="s">
        <v>21</v>
      </c>
      <c r="I45" s="16" t="s">
        <v>21</v>
      </c>
      <c r="J45" s="16" t="s">
        <v>21</v>
      </c>
      <c r="K45" s="16" t="s">
        <v>21</v>
      </c>
      <c r="L45" s="16" t="s">
        <v>21</v>
      </c>
      <c r="M45" s="16" t="s">
        <v>21</v>
      </c>
      <c r="N45" s="16" t="s">
        <v>21</v>
      </c>
      <c r="O45" s="16" t="s">
        <v>21</v>
      </c>
      <c r="P45" s="16" t="s">
        <v>21</v>
      </c>
      <c r="Q45" s="16" t="s">
        <v>21</v>
      </c>
      <c r="R45" s="16" t="s">
        <v>21</v>
      </c>
      <c r="S45" s="16" t="s">
        <v>48</v>
      </c>
      <c r="T45" s="16" t="s">
        <v>48</v>
      </c>
      <c r="U45" s="16" t="s">
        <v>39</v>
      </c>
      <c r="V45" s="16" t="s">
        <v>39</v>
      </c>
      <c r="W45" s="16" t="s">
        <v>39</v>
      </c>
      <c r="X45" s="16" t="s">
        <v>39</v>
      </c>
      <c r="Y45" s="16" t="s">
        <v>39</v>
      </c>
      <c r="Z45" s="16" t="s">
        <v>39</v>
      </c>
      <c r="AA45" s="16" t="s">
        <v>39</v>
      </c>
      <c r="AB45" s="16" t="s">
        <v>39</v>
      </c>
      <c r="AC45" s="16" t="s">
        <v>39</v>
      </c>
      <c r="AD45" s="16" t="s">
        <v>39</v>
      </c>
      <c r="AE45" s="16" t="s">
        <v>39</v>
      </c>
      <c r="AF45" s="16" t="s">
        <v>26</v>
      </c>
      <c r="AG45" s="16" t="s">
        <v>26</v>
      </c>
      <c r="AH45" s="16" t="s">
        <v>26</v>
      </c>
      <c r="AI45" s="16" t="s">
        <v>26</v>
      </c>
      <c r="AJ45" s="16" t="s">
        <v>26</v>
      </c>
      <c r="AK45" s="16" t="s">
        <v>26</v>
      </c>
      <c r="AL45" s="16" t="s">
        <v>26</v>
      </c>
      <c r="AM45" s="16" t="s">
        <v>26</v>
      </c>
      <c r="AN45" s="16" t="s">
        <v>39</v>
      </c>
      <c r="AO45" s="17">
        <v>155.9</v>
      </c>
    </row>
    <row r="46" spans="2:41">
      <c r="B46" s="13">
        <v>39</v>
      </c>
      <c r="C46" s="14" t="s">
        <v>60</v>
      </c>
      <c r="D46" s="15" t="s">
        <v>62</v>
      </c>
      <c r="E46" s="16" t="s">
        <v>21</v>
      </c>
      <c r="F46" s="16" t="s">
        <v>21</v>
      </c>
      <c r="G46" s="16" t="s">
        <v>21</v>
      </c>
      <c r="H46" s="16" t="s">
        <v>21</v>
      </c>
      <c r="I46" s="16" t="s">
        <v>21</v>
      </c>
      <c r="J46" s="16" t="s">
        <v>21</v>
      </c>
      <c r="K46" s="16" t="s">
        <v>21</v>
      </c>
      <c r="L46" s="16" t="s">
        <v>21</v>
      </c>
      <c r="M46" s="16" t="s">
        <v>22</v>
      </c>
      <c r="N46" s="16" t="s">
        <v>22</v>
      </c>
      <c r="O46" s="16" t="s">
        <v>22</v>
      </c>
      <c r="P46" s="16" t="s">
        <v>22</v>
      </c>
      <c r="Q46" s="16" t="s">
        <v>22</v>
      </c>
      <c r="R46" s="16" t="s">
        <v>22</v>
      </c>
      <c r="S46" s="16" t="s">
        <v>22</v>
      </c>
      <c r="T46" s="16" t="s">
        <v>22</v>
      </c>
      <c r="U46" s="16" t="s">
        <v>22</v>
      </c>
      <c r="V46" s="16" t="s">
        <v>22</v>
      </c>
      <c r="W46" s="16" t="s">
        <v>22</v>
      </c>
      <c r="X46" s="16" t="s">
        <v>22</v>
      </c>
      <c r="Y46" s="16" t="s">
        <v>22</v>
      </c>
      <c r="Z46" s="16" t="s">
        <v>22</v>
      </c>
      <c r="AA46" s="16" t="s">
        <v>22</v>
      </c>
      <c r="AB46" s="16" t="s">
        <v>22</v>
      </c>
      <c r="AC46" s="16" t="s">
        <v>22</v>
      </c>
      <c r="AD46" s="16" t="s">
        <v>22</v>
      </c>
      <c r="AE46" s="16" t="s">
        <v>22</v>
      </c>
      <c r="AF46" s="16" t="s">
        <v>22</v>
      </c>
      <c r="AG46" s="16" t="s">
        <v>22</v>
      </c>
      <c r="AH46" s="16" t="s">
        <v>22</v>
      </c>
      <c r="AI46" s="16" t="s">
        <v>22</v>
      </c>
      <c r="AJ46" s="16" t="s">
        <v>22</v>
      </c>
      <c r="AK46" s="16" t="s">
        <v>22</v>
      </c>
      <c r="AL46" s="16" t="s">
        <v>22</v>
      </c>
      <c r="AM46" s="16" t="s">
        <v>22</v>
      </c>
      <c r="AN46" s="16" t="s">
        <v>48</v>
      </c>
      <c r="AO46" s="17">
        <v>930.00599999999997</v>
      </c>
    </row>
    <row r="47" spans="2:41">
      <c r="B47" s="13">
        <v>40</v>
      </c>
      <c r="C47" s="14" t="s">
        <v>60</v>
      </c>
      <c r="D47" s="15" t="s">
        <v>63</v>
      </c>
      <c r="E47" s="16" t="s">
        <v>26</v>
      </c>
      <c r="F47" s="16" t="s">
        <v>26</v>
      </c>
      <c r="G47" s="16" t="s">
        <v>26</v>
      </c>
      <c r="H47" s="16" t="s">
        <v>26</v>
      </c>
      <c r="I47" s="16" t="s">
        <v>26</v>
      </c>
      <c r="J47" s="16" t="s">
        <v>26</v>
      </c>
      <c r="K47" s="16" t="s">
        <v>26</v>
      </c>
      <c r="L47" s="16" t="s">
        <v>26</v>
      </c>
      <c r="M47" s="16" t="s">
        <v>26</v>
      </c>
      <c r="N47" s="16" t="s">
        <v>26</v>
      </c>
      <c r="O47" s="16" t="s">
        <v>26</v>
      </c>
      <c r="P47" s="16" t="s">
        <v>26</v>
      </c>
      <c r="Q47" s="16" t="s">
        <v>26</v>
      </c>
      <c r="R47" s="16" t="s">
        <v>26</v>
      </c>
      <c r="S47" s="16" t="s">
        <v>26</v>
      </c>
      <c r="T47" s="16" t="s">
        <v>26</v>
      </c>
      <c r="U47" s="16" t="s">
        <v>26</v>
      </c>
      <c r="V47" s="16" t="s">
        <v>26</v>
      </c>
      <c r="W47" s="16" t="s">
        <v>26</v>
      </c>
      <c r="X47" s="16" t="s">
        <v>26</v>
      </c>
      <c r="Y47" s="16" t="s">
        <v>26</v>
      </c>
      <c r="Z47" s="16" t="s">
        <v>26</v>
      </c>
      <c r="AA47" s="16" t="s">
        <v>26</v>
      </c>
      <c r="AB47" s="16" t="s">
        <v>26</v>
      </c>
      <c r="AC47" s="16" t="s">
        <v>26</v>
      </c>
      <c r="AD47" s="16" t="s">
        <v>26</v>
      </c>
      <c r="AE47" s="16" t="s">
        <v>26</v>
      </c>
      <c r="AF47" s="16" t="s">
        <v>26</v>
      </c>
      <c r="AG47" s="16" t="s">
        <v>26</v>
      </c>
      <c r="AH47" s="16" t="s">
        <v>26</v>
      </c>
      <c r="AI47" s="16" t="s">
        <v>26</v>
      </c>
      <c r="AJ47" s="16" t="s">
        <v>26</v>
      </c>
      <c r="AK47" s="16" t="s">
        <v>26</v>
      </c>
      <c r="AL47" s="16" t="s">
        <v>26</v>
      </c>
      <c r="AM47" s="16" t="s">
        <v>26</v>
      </c>
      <c r="AN47" s="16" t="s">
        <v>39</v>
      </c>
      <c r="AO47" s="17">
        <v>368</v>
      </c>
    </row>
    <row r="48" spans="2:41">
      <c r="B48" s="13">
        <v>41</v>
      </c>
      <c r="C48" s="14" t="s">
        <v>60</v>
      </c>
      <c r="D48" s="19" t="s">
        <v>103</v>
      </c>
      <c r="E48" s="16" t="s">
        <v>21</v>
      </c>
      <c r="F48" s="16" t="s">
        <v>21</v>
      </c>
      <c r="G48" s="16" t="s">
        <v>21</v>
      </c>
      <c r="H48" s="16" t="s">
        <v>21</v>
      </c>
      <c r="I48" s="16" t="s">
        <v>21</v>
      </c>
      <c r="J48" s="16" t="s">
        <v>21</v>
      </c>
      <c r="K48" s="16" t="s">
        <v>22</v>
      </c>
      <c r="L48" s="16" t="s">
        <v>22</v>
      </c>
      <c r="M48" s="16" t="s">
        <v>22</v>
      </c>
      <c r="N48" s="16" t="s">
        <v>22</v>
      </c>
      <c r="O48" s="16" t="s">
        <v>22</v>
      </c>
      <c r="P48" s="16" t="s">
        <v>22</v>
      </c>
      <c r="Q48" s="16" t="s">
        <v>22</v>
      </c>
      <c r="R48" s="16" t="s">
        <v>22</v>
      </c>
      <c r="S48" s="16" t="s">
        <v>22</v>
      </c>
      <c r="T48" s="16" t="s">
        <v>22</v>
      </c>
      <c r="U48" s="16" t="s">
        <v>22</v>
      </c>
      <c r="V48" s="16" t="s">
        <v>22</v>
      </c>
      <c r="W48" s="16" t="s">
        <v>22</v>
      </c>
      <c r="X48" s="16" t="s">
        <v>22</v>
      </c>
      <c r="Y48" s="16" t="s">
        <v>22</v>
      </c>
      <c r="Z48" s="16" t="s">
        <v>22</v>
      </c>
      <c r="AA48" s="16" t="s">
        <v>22</v>
      </c>
      <c r="AB48" s="16" t="s">
        <v>22</v>
      </c>
      <c r="AC48" s="16" t="s">
        <v>22</v>
      </c>
      <c r="AD48" s="16" t="s">
        <v>22</v>
      </c>
      <c r="AE48" s="16" t="s">
        <v>22</v>
      </c>
      <c r="AF48" s="16" t="s">
        <v>22</v>
      </c>
      <c r="AG48" s="16" t="s">
        <v>22</v>
      </c>
      <c r="AH48" s="16" t="s">
        <v>22</v>
      </c>
      <c r="AI48" s="16" t="s">
        <v>22</v>
      </c>
      <c r="AJ48" s="16" t="s">
        <v>22</v>
      </c>
      <c r="AK48" s="16" t="s">
        <v>22</v>
      </c>
      <c r="AL48" s="16" t="s">
        <v>22</v>
      </c>
      <c r="AM48" s="16" t="s">
        <v>22</v>
      </c>
      <c r="AN48" s="16" t="s">
        <v>48</v>
      </c>
      <c r="AO48" s="17">
        <v>1365.0252</v>
      </c>
    </row>
    <row r="49" spans="2:41">
      <c r="B49" s="13">
        <v>42</v>
      </c>
      <c r="C49" s="14" t="s">
        <v>60</v>
      </c>
      <c r="D49" s="15" t="s">
        <v>64</v>
      </c>
      <c r="E49" s="16" t="s">
        <v>22</v>
      </c>
      <c r="F49" s="16" t="s">
        <v>22</v>
      </c>
      <c r="G49" s="16" t="s">
        <v>22</v>
      </c>
      <c r="H49" s="16" t="s">
        <v>22</v>
      </c>
      <c r="I49" s="16" t="s">
        <v>22</v>
      </c>
      <c r="J49" s="16" t="s">
        <v>22</v>
      </c>
      <c r="K49" s="16" t="s">
        <v>22</v>
      </c>
      <c r="L49" s="16" t="s">
        <v>22</v>
      </c>
      <c r="M49" s="16" t="s">
        <v>22</v>
      </c>
      <c r="N49" s="16" t="s">
        <v>22</v>
      </c>
      <c r="O49" s="16" t="s">
        <v>22</v>
      </c>
      <c r="P49" s="16" t="s">
        <v>22</v>
      </c>
      <c r="Q49" s="16" t="s">
        <v>22</v>
      </c>
      <c r="R49" s="16" t="s">
        <v>22</v>
      </c>
      <c r="S49" s="16" t="s">
        <v>22</v>
      </c>
      <c r="T49" s="16" t="s">
        <v>22</v>
      </c>
      <c r="U49" s="16" t="s">
        <v>22</v>
      </c>
      <c r="V49" s="16" t="s">
        <v>22</v>
      </c>
      <c r="W49" s="16" t="s">
        <v>22</v>
      </c>
      <c r="X49" s="16" t="s">
        <v>22</v>
      </c>
      <c r="Y49" s="16" t="s">
        <v>22</v>
      </c>
      <c r="Z49" s="16" t="s">
        <v>22</v>
      </c>
      <c r="AA49" s="16" t="s">
        <v>22</v>
      </c>
      <c r="AB49" s="16" t="s">
        <v>22</v>
      </c>
      <c r="AC49" s="16" t="s">
        <v>22</v>
      </c>
      <c r="AD49" s="16" t="s">
        <v>22</v>
      </c>
      <c r="AE49" s="16" t="s">
        <v>22</v>
      </c>
      <c r="AF49" s="16" t="s">
        <v>22</v>
      </c>
      <c r="AG49" s="16" t="s">
        <v>22</v>
      </c>
      <c r="AH49" s="16" t="s">
        <v>22</v>
      </c>
      <c r="AI49" s="16" t="s">
        <v>22</v>
      </c>
      <c r="AJ49" s="16" t="s">
        <v>22</v>
      </c>
      <c r="AK49" s="16" t="s">
        <v>22</v>
      </c>
      <c r="AL49" s="16" t="s">
        <v>22</v>
      </c>
      <c r="AM49" s="16" t="s">
        <v>22</v>
      </c>
      <c r="AN49" s="16" t="s">
        <v>48</v>
      </c>
      <c r="AO49" s="17">
        <v>460</v>
      </c>
    </row>
    <row r="50" spans="2:41">
      <c r="B50" s="13">
        <v>43</v>
      </c>
      <c r="C50" s="14" t="s">
        <v>60</v>
      </c>
      <c r="D50" s="15" t="s">
        <v>65</v>
      </c>
      <c r="E50" s="16" t="s">
        <v>26</v>
      </c>
      <c r="F50" s="16" t="s">
        <v>26</v>
      </c>
      <c r="G50" s="16" t="s">
        <v>26</v>
      </c>
      <c r="H50" s="16" t="s">
        <v>26</v>
      </c>
      <c r="I50" s="16" t="s">
        <v>26</v>
      </c>
      <c r="J50" s="16" t="s">
        <v>26</v>
      </c>
      <c r="K50" s="16" t="s">
        <v>26</v>
      </c>
      <c r="L50" s="16" t="s">
        <v>26</v>
      </c>
      <c r="M50" s="16" t="s">
        <v>26</v>
      </c>
      <c r="N50" s="16" t="s">
        <v>26</v>
      </c>
      <c r="O50" s="16" t="s">
        <v>26</v>
      </c>
      <c r="P50" s="16" t="s">
        <v>26</v>
      </c>
      <c r="Q50" s="16" t="s">
        <v>26</v>
      </c>
      <c r="R50" s="16" t="s">
        <v>26</v>
      </c>
      <c r="S50" s="16" t="s">
        <v>26</v>
      </c>
      <c r="T50" s="16" t="s">
        <v>26</v>
      </c>
      <c r="U50" s="16" t="s">
        <v>26</v>
      </c>
      <c r="V50" s="16" t="s">
        <v>26</v>
      </c>
      <c r="W50" s="16" t="s">
        <v>26</v>
      </c>
      <c r="X50" s="16" t="s">
        <v>26</v>
      </c>
      <c r="Y50" s="16" t="s">
        <v>26</v>
      </c>
      <c r="Z50" s="16" t="s">
        <v>26</v>
      </c>
      <c r="AA50" s="16" t="s">
        <v>26</v>
      </c>
      <c r="AB50" s="16" t="s">
        <v>26</v>
      </c>
      <c r="AC50" s="16" t="s">
        <v>26</v>
      </c>
      <c r="AD50" s="16" t="s">
        <v>26</v>
      </c>
      <c r="AE50" s="16" t="s">
        <v>26</v>
      </c>
      <c r="AF50" s="16" t="s">
        <v>26</v>
      </c>
      <c r="AG50" s="16" t="s">
        <v>26</v>
      </c>
      <c r="AH50" s="16" t="s">
        <v>26</v>
      </c>
      <c r="AI50" s="16" t="s">
        <v>26</v>
      </c>
      <c r="AJ50" s="16" t="s">
        <v>26</v>
      </c>
      <c r="AK50" s="16" t="s">
        <v>26</v>
      </c>
      <c r="AL50" s="16" t="s">
        <v>26</v>
      </c>
      <c r="AM50" s="16" t="s">
        <v>26</v>
      </c>
      <c r="AN50" s="16" t="s">
        <v>39</v>
      </c>
      <c r="AO50" s="17">
        <v>726</v>
      </c>
    </row>
    <row r="51" spans="2:41">
      <c r="B51" s="13">
        <v>44</v>
      </c>
      <c r="C51" s="14" t="s">
        <v>60</v>
      </c>
      <c r="D51" s="15" t="s">
        <v>66</v>
      </c>
      <c r="E51" s="16" t="s">
        <v>22</v>
      </c>
      <c r="F51" s="16" t="s">
        <v>22</v>
      </c>
      <c r="G51" s="16" t="s">
        <v>22</v>
      </c>
      <c r="H51" s="16" t="s">
        <v>22</v>
      </c>
      <c r="I51" s="16" t="s">
        <v>22</v>
      </c>
      <c r="J51" s="16" t="s">
        <v>22</v>
      </c>
      <c r="K51" s="16" t="s">
        <v>22</v>
      </c>
      <c r="L51" s="16" t="s">
        <v>22</v>
      </c>
      <c r="M51" s="16" t="s">
        <v>22</v>
      </c>
      <c r="N51" s="16" t="s">
        <v>22</v>
      </c>
      <c r="O51" s="16" t="s">
        <v>22</v>
      </c>
      <c r="P51" s="16" t="s">
        <v>22</v>
      </c>
      <c r="Q51" s="16" t="s">
        <v>22</v>
      </c>
      <c r="R51" s="16" t="s">
        <v>22</v>
      </c>
      <c r="S51" s="16" t="s">
        <v>22</v>
      </c>
      <c r="T51" s="16" t="s">
        <v>22</v>
      </c>
      <c r="U51" s="16" t="s">
        <v>22</v>
      </c>
      <c r="V51" s="16" t="s">
        <v>22</v>
      </c>
      <c r="W51" s="16" t="s">
        <v>22</v>
      </c>
      <c r="X51" s="16" t="s">
        <v>22</v>
      </c>
      <c r="Y51" s="16" t="s">
        <v>22</v>
      </c>
      <c r="Z51" s="16" t="s">
        <v>22</v>
      </c>
      <c r="AA51" s="16" t="s">
        <v>22</v>
      </c>
      <c r="AB51" s="16" t="s">
        <v>22</v>
      </c>
      <c r="AC51" s="16" t="s">
        <v>22</v>
      </c>
      <c r="AD51" s="16" t="s">
        <v>22</v>
      </c>
      <c r="AE51" s="16" t="s">
        <v>22</v>
      </c>
      <c r="AF51" s="16" t="s">
        <v>22</v>
      </c>
      <c r="AG51" s="16" t="s">
        <v>22</v>
      </c>
      <c r="AH51" s="16" t="s">
        <v>22</v>
      </c>
      <c r="AI51" s="16" t="s">
        <v>22</v>
      </c>
      <c r="AJ51" s="16" t="s">
        <v>22</v>
      </c>
      <c r="AK51" s="16" t="s">
        <v>22</v>
      </c>
      <c r="AL51" s="16" t="s">
        <v>22</v>
      </c>
      <c r="AM51" s="16" t="s">
        <v>22</v>
      </c>
      <c r="AN51" s="16" t="s">
        <v>48</v>
      </c>
      <c r="AO51" s="17">
        <v>1656.732</v>
      </c>
    </row>
    <row r="52" spans="2:41">
      <c r="B52" s="13">
        <v>45</v>
      </c>
      <c r="C52" s="14" t="s">
        <v>60</v>
      </c>
      <c r="D52" s="15" t="s">
        <v>87</v>
      </c>
      <c r="E52" s="16" t="s">
        <v>26</v>
      </c>
      <c r="F52" s="16" t="s">
        <v>26</v>
      </c>
      <c r="G52" s="16" t="s">
        <v>26</v>
      </c>
      <c r="H52" s="16" t="s">
        <v>26</v>
      </c>
      <c r="I52" s="16" t="s">
        <v>26</v>
      </c>
      <c r="J52" s="16" t="s">
        <v>26</v>
      </c>
      <c r="K52" s="16" t="s">
        <v>26</v>
      </c>
      <c r="L52" s="16" t="s">
        <v>26</v>
      </c>
      <c r="M52" s="16" t="s">
        <v>26</v>
      </c>
      <c r="N52" s="16" t="s">
        <v>26</v>
      </c>
      <c r="O52" s="16" t="s">
        <v>26</v>
      </c>
      <c r="P52" s="16" t="s">
        <v>26</v>
      </c>
      <c r="Q52" s="16" t="s">
        <v>26</v>
      </c>
      <c r="R52" s="16" t="s">
        <v>26</v>
      </c>
      <c r="S52" s="16" t="s">
        <v>26</v>
      </c>
      <c r="T52" s="16" t="s">
        <v>26</v>
      </c>
      <c r="U52" s="16" t="s">
        <v>26</v>
      </c>
      <c r="V52" s="16" t="s">
        <v>26</v>
      </c>
      <c r="W52" s="16" t="s">
        <v>26</v>
      </c>
      <c r="X52" s="16" t="s">
        <v>26</v>
      </c>
      <c r="Y52" s="16" t="s">
        <v>26</v>
      </c>
      <c r="Z52" s="16" t="s">
        <v>26</v>
      </c>
      <c r="AA52" s="16" t="s">
        <v>26</v>
      </c>
      <c r="AB52" s="16" t="s">
        <v>26</v>
      </c>
      <c r="AC52" s="16" t="s">
        <v>26</v>
      </c>
      <c r="AD52" s="16" t="s">
        <v>26</v>
      </c>
      <c r="AE52" s="16" t="s">
        <v>26</v>
      </c>
      <c r="AF52" s="16" t="s">
        <v>26</v>
      </c>
      <c r="AG52" s="16" t="s">
        <v>26</v>
      </c>
      <c r="AH52" s="16" t="s">
        <v>26</v>
      </c>
      <c r="AI52" s="16" t="s">
        <v>26</v>
      </c>
      <c r="AJ52" s="16" t="s">
        <v>26</v>
      </c>
      <c r="AK52" s="16" t="s">
        <v>26</v>
      </c>
      <c r="AL52" s="16" t="s">
        <v>26</v>
      </c>
      <c r="AM52" s="16" t="s">
        <v>26</v>
      </c>
      <c r="AN52" s="16" t="s">
        <v>39</v>
      </c>
      <c r="AO52" s="17">
        <v>278</v>
      </c>
    </row>
    <row r="53" spans="2:41">
      <c r="B53" s="13">
        <v>46</v>
      </c>
      <c r="C53" s="14" t="s">
        <v>102</v>
      </c>
      <c r="D53" s="15" t="s">
        <v>67</v>
      </c>
      <c r="E53" s="16" t="s">
        <v>26</v>
      </c>
      <c r="F53" s="16" t="s">
        <v>26</v>
      </c>
      <c r="G53" s="16" t="s">
        <v>26</v>
      </c>
      <c r="H53" s="16" t="s">
        <v>26</v>
      </c>
      <c r="I53" s="16" t="s">
        <v>26</v>
      </c>
      <c r="J53" s="16" t="s">
        <v>26</v>
      </c>
      <c r="K53" s="16" t="s">
        <v>26</v>
      </c>
      <c r="L53" s="16" t="s">
        <v>22</v>
      </c>
      <c r="M53" s="16" t="s">
        <v>22</v>
      </c>
      <c r="N53" s="16" t="s">
        <v>22</v>
      </c>
      <c r="O53" s="16" t="s">
        <v>22</v>
      </c>
      <c r="P53" s="16" t="s">
        <v>22</v>
      </c>
      <c r="Q53" s="16" t="s">
        <v>22</v>
      </c>
      <c r="R53" s="16" t="s">
        <v>22</v>
      </c>
      <c r="S53" s="16" t="s">
        <v>22</v>
      </c>
      <c r="T53" s="16" t="s">
        <v>22</v>
      </c>
      <c r="U53" s="16" t="s">
        <v>22</v>
      </c>
      <c r="V53" s="16" t="s">
        <v>22</v>
      </c>
      <c r="W53" s="16" t="s">
        <v>22</v>
      </c>
      <c r="X53" s="16" t="s">
        <v>22</v>
      </c>
      <c r="Y53" s="16" t="s">
        <v>22</v>
      </c>
      <c r="Z53" s="16" t="s">
        <v>22</v>
      </c>
      <c r="AA53" s="16" t="s">
        <v>22</v>
      </c>
      <c r="AB53" s="16" t="s">
        <v>22</v>
      </c>
      <c r="AC53" s="16" t="s">
        <v>22</v>
      </c>
      <c r="AD53" s="16" t="s">
        <v>22</v>
      </c>
      <c r="AE53" s="16" t="s">
        <v>22</v>
      </c>
      <c r="AF53" s="16" t="s">
        <v>22</v>
      </c>
      <c r="AG53" s="16" t="s">
        <v>22</v>
      </c>
      <c r="AH53" s="16" t="s">
        <v>22</v>
      </c>
      <c r="AI53" s="16" t="s">
        <v>22</v>
      </c>
      <c r="AJ53" s="16" t="s">
        <v>22</v>
      </c>
      <c r="AK53" s="16" t="s">
        <v>22</v>
      </c>
      <c r="AL53" s="16" t="s">
        <v>22</v>
      </c>
      <c r="AM53" s="16" t="s">
        <v>22</v>
      </c>
      <c r="AN53" s="16" t="s">
        <v>48</v>
      </c>
      <c r="AO53" s="17">
        <v>210.3948</v>
      </c>
    </row>
    <row r="54" spans="2:41">
      <c r="B54" s="13">
        <v>47</v>
      </c>
      <c r="C54" s="14" t="s">
        <v>102</v>
      </c>
      <c r="D54" s="15" t="s">
        <v>68</v>
      </c>
      <c r="E54" s="16" t="s">
        <v>22</v>
      </c>
      <c r="F54" s="16" t="s">
        <v>22</v>
      </c>
      <c r="G54" s="16" t="s">
        <v>22</v>
      </c>
      <c r="H54" s="16" t="s">
        <v>22</v>
      </c>
      <c r="I54" s="16" t="s">
        <v>22</v>
      </c>
      <c r="J54" s="16" t="s">
        <v>22</v>
      </c>
      <c r="K54" s="16" t="s">
        <v>22</v>
      </c>
      <c r="L54" s="16" t="s">
        <v>22</v>
      </c>
      <c r="M54" s="16" t="s">
        <v>22</v>
      </c>
      <c r="N54" s="16" t="s">
        <v>22</v>
      </c>
      <c r="O54" s="16" t="s">
        <v>22</v>
      </c>
      <c r="P54" s="16" t="s">
        <v>22</v>
      </c>
      <c r="Q54" s="16" t="s">
        <v>22</v>
      </c>
      <c r="R54" s="16" t="s">
        <v>22</v>
      </c>
      <c r="S54" s="16" t="s">
        <v>22</v>
      </c>
      <c r="T54" s="16" t="s">
        <v>22</v>
      </c>
      <c r="U54" s="16" t="s">
        <v>22</v>
      </c>
      <c r="V54" s="16" t="s">
        <v>22</v>
      </c>
      <c r="W54" s="16" t="s">
        <v>22</v>
      </c>
      <c r="X54" s="16" t="s">
        <v>22</v>
      </c>
      <c r="Y54" s="16" t="s">
        <v>22</v>
      </c>
      <c r="Z54" s="16" t="s">
        <v>22</v>
      </c>
      <c r="AA54" s="16" t="s">
        <v>22</v>
      </c>
      <c r="AB54" s="16" t="s">
        <v>22</v>
      </c>
      <c r="AC54" s="16" t="s">
        <v>22</v>
      </c>
      <c r="AD54" s="16" t="s">
        <v>22</v>
      </c>
      <c r="AE54" s="16" t="s">
        <v>22</v>
      </c>
      <c r="AF54" s="16" t="s">
        <v>22</v>
      </c>
      <c r="AG54" s="16" t="s">
        <v>22</v>
      </c>
      <c r="AH54" s="16" t="s">
        <v>22</v>
      </c>
      <c r="AI54" s="16" t="s">
        <v>22</v>
      </c>
      <c r="AJ54" s="16" t="s">
        <v>22</v>
      </c>
      <c r="AK54" s="16" t="s">
        <v>22</v>
      </c>
      <c r="AL54" s="16" t="s">
        <v>22</v>
      </c>
      <c r="AM54" s="16" t="s">
        <v>22</v>
      </c>
      <c r="AN54" s="16" t="s">
        <v>48</v>
      </c>
      <c r="AO54" s="17">
        <v>265.28039999999999</v>
      </c>
    </row>
    <row r="55" spans="2:41">
      <c r="B55" s="13">
        <v>48</v>
      </c>
      <c r="C55" s="14" t="s">
        <v>102</v>
      </c>
      <c r="D55" s="15" t="s">
        <v>69</v>
      </c>
      <c r="E55" s="16" t="s">
        <v>26</v>
      </c>
      <c r="F55" s="16" t="s">
        <v>26</v>
      </c>
      <c r="G55" s="16" t="s">
        <v>26</v>
      </c>
      <c r="H55" s="16" t="s">
        <v>26</v>
      </c>
      <c r="I55" s="16" t="s">
        <v>26</v>
      </c>
      <c r="J55" s="16" t="s">
        <v>26</v>
      </c>
      <c r="K55" s="16" t="s">
        <v>22</v>
      </c>
      <c r="L55" s="16" t="s">
        <v>22</v>
      </c>
      <c r="M55" s="16" t="s">
        <v>22</v>
      </c>
      <c r="N55" s="16" t="s">
        <v>22</v>
      </c>
      <c r="O55" s="16" t="s">
        <v>22</v>
      </c>
      <c r="P55" s="16" t="s">
        <v>22</v>
      </c>
      <c r="Q55" s="16" t="s">
        <v>22</v>
      </c>
      <c r="R55" s="16" t="s">
        <v>22</v>
      </c>
      <c r="S55" s="16" t="s">
        <v>22</v>
      </c>
      <c r="T55" s="16" t="s">
        <v>22</v>
      </c>
      <c r="U55" s="16" t="s">
        <v>26</v>
      </c>
      <c r="V55" s="16" t="s">
        <v>26</v>
      </c>
      <c r="W55" s="16" t="s">
        <v>26</v>
      </c>
      <c r="X55" s="16" t="s">
        <v>26</v>
      </c>
      <c r="Y55" s="16" t="s">
        <v>26</v>
      </c>
      <c r="Z55" s="16" t="s">
        <v>26</v>
      </c>
      <c r="AA55" s="16" t="s">
        <v>26</v>
      </c>
      <c r="AB55" s="16" t="s">
        <v>26</v>
      </c>
      <c r="AC55" s="16" t="s">
        <v>26</v>
      </c>
      <c r="AD55" s="16" t="s">
        <v>26</v>
      </c>
      <c r="AE55" s="16" t="s">
        <v>26</v>
      </c>
      <c r="AF55" s="16" t="s">
        <v>26</v>
      </c>
      <c r="AG55" s="16" t="s">
        <v>26</v>
      </c>
      <c r="AH55" s="16" t="s">
        <v>26</v>
      </c>
      <c r="AI55" s="16" t="s">
        <v>26</v>
      </c>
      <c r="AJ55" s="16" t="s">
        <v>26</v>
      </c>
      <c r="AK55" s="16" t="s">
        <v>26</v>
      </c>
      <c r="AL55" s="16" t="s">
        <v>26</v>
      </c>
      <c r="AM55" s="16" t="s">
        <v>26</v>
      </c>
      <c r="AN55" s="16" t="s">
        <v>39</v>
      </c>
      <c r="AO55" s="17">
        <v>208.36199999999999</v>
      </c>
    </row>
    <row r="56" spans="2:41">
      <c r="B56" s="13">
        <v>49</v>
      </c>
      <c r="C56" s="14" t="s">
        <v>102</v>
      </c>
      <c r="D56" s="15" t="s">
        <v>88</v>
      </c>
      <c r="E56" s="16" t="s">
        <v>22</v>
      </c>
      <c r="F56" s="16" t="s">
        <v>22</v>
      </c>
      <c r="G56" s="16" t="s">
        <v>22</v>
      </c>
      <c r="H56" s="16" t="s">
        <v>22</v>
      </c>
      <c r="I56" s="16" t="s">
        <v>22</v>
      </c>
      <c r="J56" s="16" t="s">
        <v>22</v>
      </c>
      <c r="K56" s="16" t="s">
        <v>22</v>
      </c>
      <c r="L56" s="16" t="s">
        <v>22</v>
      </c>
      <c r="M56" s="16" t="s">
        <v>22</v>
      </c>
      <c r="N56" s="16" t="s">
        <v>22</v>
      </c>
      <c r="O56" s="16" t="s">
        <v>22</v>
      </c>
      <c r="P56" s="16" t="s">
        <v>22</v>
      </c>
      <c r="Q56" s="16" t="s">
        <v>22</v>
      </c>
      <c r="R56" s="16" t="s">
        <v>22</v>
      </c>
      <c r="S56" s="16" t="s">
        <v>22</v>
      </c>
      <c r="T56" s="16" t="s">
        <v>22</v>
      </c>
      <c r="U56" s="16" t="s">
        <v>22</v>
      </c>
      <c r="V56" s="16" t="s">
        <v>22</v>
      </c>
      <c r="W56" s="16" t="s">
        <v>22</v>
      </c>
      <c r="X56" s="16" t="s">
        <v>22</v>
      </c>
      <c r="Y56" s="16" t="s">
        <v>22</v>
      </c>
      <c r="Z56" s="16" t="s">
        <v>22</v>
      </c>
      <c r="AA56" s="16" t="s">
        <v>22</v>
      </c>
      <c r="AB56" s="16" t="s">
        <v>22</v>
      </c>
      <c r="AC56" s="16" t="s">
        <v>22</v>
      </c>
      <c r="AD56" s="16" t="s">
        <v>22</v>
      </c>
      <c r="AE56" s="16" t="s">
        <v>22</v>
      </c>
      <c r="AF56" s="16" t="s">
        <v>22</v>
      </c>
      <c r="AG56" s="16" t="s">
        <v>22</v>
      </c>
      <c r="AH56" s="16" t="s">
        <v>22</v>
      </c>
      <c r="AI56" s="16" t="s">
        <v>22</v>
      </c>
      <c r="AJ56" s="16" t="s">
        <v>22</v>
      </c>
      <c r="AK56" s="16" t="s">
        <v>22</v>
      </c>
      <c r="AL56" s="16" t="s">
        <v>22</v>
      </c>
      <c r="AM56" s="16" t="s">
        <v>22</v>
      </c>
      <c r="AN56" s="16" t="s">
        <v>48</v>
      </c>
      <c r="AO56" s="17">
        <v>1599.8136</v>
      </c>
    </row>
    <row r="57" spans="2:41">
      <c r="B57" s="13">
        <v>50</v>
      </c>
      <c r="C57" s="14" t="s">
        <v>102</v>
      </c>
      <c r="D57" s="15" t="s">
        <v>70</v>
      </c>
      <c r="E57" s="16" t="s">
        <v>22</v>
      </c>
      <c r="F57" s="16" t="s">
        <v>22</v>
      </c>
      <c r="G57" s="16" t="s">
        <v>22</v>
      </c>
      <c r="H57" s="16" t="s">
        <v>22</v>
      </c>
      <c r="I57" s="16" t="s">
        <v>22</v>
      </c>
      <c r="J57" s="16" t="s">
        <v>22</v>
      </c>
      <c r="K57" s="16" t="s">
        <v>22</v>
      </c>
      <c r="L57" s="16" t="s">
        <v>22</v>
      </c>
      <c r="M57" s="16" t="s">
        <v>22</v>
      </c>
      <c r="N57" s="16" t="s">
        <v>22</v>
      </c>
      <c r="O57" s="16" t="s">
        <v>22</v>
      </c>
      <c r="P57" s="16" t="s">
        <v>22</v>
      </c>
      <c r="Q57" s="16" t="s">
        <v>22</v>
      </c>
      <c r="R57" s="16" t="s">
        <v>22</v>
      </c>
      <c r="S57" s="16" t="s">
        <v>22</v>
      </c>
      <c r="T57" s="16" t="s">
        <v>22</v>
      </c>
      <c r="U57" s="16" t="s">
        <v>22</v>
      </c>
      <c r="V57" s="16" t="s">
        <v>22</v>
      </c>
      <c r="W57" s="16" t="s">
        <v>22</v>
      </c>
      <c r="X57" s="16" t="s">
        <v>22</v>
      </c>
      <c r="Y57" s="16" t="s">
        <v>22</v>
      </c>
      <c r="Z57" s="16" t="s">
        <v>22</v>
      </c>
      <c r="AA57" s="16" t="s">
        <v>22</v>
      </c>
      <c r="AB57" s="16" t="s">
        <v>22</v>
      </c>
      <c r="AC57" s="16" t="s">
        <v>22</v>
      </c>
      <c r="AD57" s="16" t="s">
        <v>22</v>
      </c>
      <c r="AE57" s="16" t="s">
        <v>22</v>
      </c>
      <c r="AF57" s="16" t="s">
        <v>22</v>
      </c>
      <c r="AG57" s="16" t="s">
        <v>22</v>
      </c>
      <c r="AH57" s="16" t="s">
        <v>22</v>
      </c>
      <c r="AI57" s="16" t="s">
        <v>22</v>
      </c>
      <c r="AJ57" s="16" t="s">
        <v>22</v>
      </c>
      <c r="AK57" s="16" t="s">
        <v>22</v>
      </c>
      <c r="AL57" s="16" t="s">
        <v>22</v>
      </c>
      <c r="AM57" s="16" t="s">
        <v>22</v>
      </c>
      <c r="AN57" s="16" t="s">
        <v>48</v>
      </c>
      <c r="AO57" s="17">
        <v>1475.8127999999999</v>
      </c>
    </row>
    <row r="58" spans="2:41">
      <c r="B58" s="13">
        <v>51</v>
      </c>
      <c r="C58" s="14" t="s">
        <v>102</v>
      </c>
      <c r="D58" s="15" t="s">
        <v>71</v>
      </c>
      <c r="E58" s="16" t="s">
        <v>21</v>
      </c>
      <c r="F58" s="16" t="s">
        <v>21</v>
      </c>
      <c r="G58" s="16" t="s">
        <v>21</v>
      </c>
      <c r="H58" s="16" t="s">
        <v>21</v>
      </c>
      <c r="I58" s="16" t="s">
        <v>21</v>
      </c>
      <c r="J58" s="16" t="s">
        <v>21</v>
      </c>
      <c r="K58" s="16" t="s">
        <v>22</v>
      </c>
      <c r="L58" s="16" t="s">
        <v>22</v>
      </c>
      <c r="M58" s="16" t="s">
        <v>22</v>
      </c>
      <c r="N58" s="16" t="s">
        <v>22</v>
      </c>
      <c r="O58" s="16" t="s">
        <v>22</v>
      </c>
      <c r="P58" s="16" t="s">
        <v>22</v>
      </c>
      <c r="Q58" s="16" t="s">
        <v>22</v>
      </c>
      <c r="R58" s="16" t="s">
        <v>22</v>
      </c>
      <c r="S58" s="16" t="s">
        <v>22</v>
      </c>
      <c r="T58" s="16" t="s">
        <v>22</v>
      </c>
      <c r="U58" s="16" t="s">
        <v>22</v>
      </c>
      <c r="V58" s="16" t="s">
        <v>22</v>
      </c>
      <c r="W58" s="16" t="s">
        <v>22</v>
      </c>
      <c r="X58" s="16" t="s">
        <v>22</v>
      </c>
      <c r="Y58" s="16" t="s">
        <v>22</v>
      </c>
      <c r="Z58" s="16" t="s">
        <v>22</v>
      </c>
      <c r="AA58" s="16" t="s">
        <v>22</v>
      </c>
      <c r="AB58" s="16" t="s">
        <v>22</v>
      </c>
      <c r="AC58" s="16" t="s">
        <v>22</v>
      </c>
      <c r="AD58" s="16" t="s">
        <v>22</v>
      </c>
      <c r="AE58" s="16" t="s">
        <v>22</v>
      </c>
      <c r="AF58" s="16" t="s">
        <v>22</v>
      </c>
      <c r="AG58" s="16" t="s">
        <v>22</v>
      </c>
      <c r="AH58" s="16" t="s">
        <v>22</v>
      </c>
      <c r="AI58" s="16" t="s">
        <v>22</v>
      </c>
      <c r="AJ58" s="16" t="s">
        <v>22</v>
      </c>
      <c r="AK58" s="16" t="s">
        <v>22</v>
      </c>
      <c r="AL58" s="16" t="s">
        <v>22</v>
      </c>
      <c r="AM58" s="16" t="s">
        <v>22</v>
      </c>
      <c r="AN58" s="16" t="s">
        <v>48</v>
      </c>
      <c r="AO58" s="17">
        <v>1325.3856000000001</v>
      </c>
    </row>
    <row r="59" spans="2:41">
      <c r="B59" s="13">
        <v>52</v>
      </c>
      <c r="C59" s="14" t="s">
        <v>102</v>
      </c>
      <c r="D59" s="15" t="s">
        <v>72</v>
      </c>
      <c r="E59" s="16" t="s">
        <v>21</v>
      </c>
      <c r="F59" s="16" t="s">
        <v>21</v>
      </c>
      <c r="G59" s="16" t="s">
        <v>21</v>
      </c>
      <c r="H59" s="16" t="s">
        <v>21</v>
      </c>
      <c r="I59" s="16" t="s">
        <v>21</v>
      </c>
      <c r="J59" s="16" t="s">
        <v>21</v>
      </c>
      <c r="K59" s="16" t="s">
        <v>22</v>
      </c>
      <c r="L59" s="16" t="s">
        <v>22</v>
      </c>
      <c r="M59" s="16" t="s">
        <v>22</v>
      </c>
      <c r="N59" s="16" t="s">
        <v>22</v>
      </c>
      <c r="O59" s="16" t="s">
        <v>22</v>
      </c>
      <c r="P59" s="16" t="s">
        <v>22</v>
      </c>
      <c r="Q59" s="16" t="s">
        <v>22</v>
      </c>
      <c r="R59" s="16" t="s">
        <v>22</v>
      </c>
      <c r="S59" s="16" t="s">
        <v>22</v>
      </c>
      <c r="T59" s="16" t="s">
        <v>22</v>
      </c>
      <c r="U59" s="16" t="s">
        <v>22</v>
      </c>
      <c r="V59" s="16" t="s">
        <v>22</v>
      </c>
      <c r="W59" s="16" t="s">
        <v>22</v>
      </c>
      <c r="X59" s="16" t="s">
        <v>22</v>
      </c>
      <c r="Y59" s="16" t="s">
        <v>22</v>
      </c>
      <c r="Z59" s="16" t="s">
        <v>22</v>
      </c>
      <c r="AA59" s="16" t="s">
        <v>22</v>
      </c>
      <c r="AB59" s="16" t="s">
        <v>22</v>
      </c>
      <c r="AC59" s="16" t="s">
        <v>22</v>
      </c>
      <c r="AD59" s="16" t="s">
        <v>22</v>
      </c>
      <c r="AE59" s="16" t="s">
        <v>22</v>
      </c>
      <c r="AF59" s="16" t="s">
        <v>22</v>
      </c>
      <c r="AG59" s="16" t="s">
        <v>22</v>
      </c>
      <c r="AH59" s="16" t="s">
        <v>22</v>
      </c>
      <c r="AI59" s="16" t="s">
        <v>22</v>
      </c>
      <c r="AJ59" s="16" t="s">
        <v>22</v>
      </c>
      <c r="AK59" s="16" t="s">
        <v>22</v>
      </c>
      <c r="AL59" s="16" t="s">
        <v>22</v>
      </c>
      <c r="AM59" s="16" t="s">
        <v>22</v>
      </c>
      <c r="AN59" s="16" t="s">
        <v>48</v>
      </c>
      <c r="AO59" s="17">
        <v>647.44679999999994</v>
      </c>
    </row>
    <row r="60" spans="2:41">
      <c r="B60" s="13">
        <v>53</v>
      </c>
      <c r="C60" s="14" t="s">
        <v>102</v>
      </c>
      <c r="D60" s="15" t="s">
        <v>73</v>
      </c>
      <c r="E60" s="16" t="s">
        <v>22</v>
      </c>
      <c r="F60" s="16" t="s">
        <v>22</v>
      </c>
      <c r="G60" s="16" t="s">
        <v>22</v>
      </c>
      <c r="H60" s="16" t="s">
        <v>22</v>
      </c>
      <c r="I60" s="16" t="s">
        <v>22</v>
      </c>
      <c r="J60" s="16" t="s">
        <v>22</v>
      </c>
      <c r="K60" s="16" t="s">
        <v>22</v>
      </c>
      <c r="L60" s="16" t="s">
        <v>22</v>
      </c>
      <c r="M60" s="16" t="s">
        <v>22</v>
      </c>
      <c r="N60" s="16" t="s">
        <v>22</v>
      </c>
      <c r="O60" s="16" t="s">
        <v>22</v>
      </c>
      <c r="P60" s="16" t="s">
        <v>22</v>
      </c>
      <c r="Q60" s="16" t="s">
        <v>22</v>
      </c>
      <c r="R60" s="16" t="s">
        <v>22</v>
      </c>
      <c r="S60" s="16" t="s">
        <v>22</v>
      </c>
      <c r="T60" s="16" t="s">
        <v>22</v>
      </c>
      <c r="U60" s="16" t="s">
        <v>22</v>
      </c>
      <c r="V60" s="16" t="s">
        <v>22</v>
      </c>
      <c r="W60" s="20" t="s">
        <v>22</v>
      </c>
      <c r="X60" s="20" t="s">
        <v>22</v>
      </c>
      <c r="Y60" s="20" t="s">
        <v>22</v>
      </c>
      <c r="Z60" s="20" t="s">
        <v>22</v>
      </c>
      <c r="AA60" s="20" t="s">
        <v>22</v>
      </c>
      <c r="AB60" s="20" t="s">
        <v>22</v>
      </c>
      <c r="AC60" s="20" t="s">
        <v>22</v>
      </c>
      <c r="AD60" s="20" t="s">
        <v>22</v>
      </c>
      <c r="AE60" s="20" t="s">
        <v>22</v>
      </c>
      <c r="AF60" s="20" t="s">
        <v>22</v>
      </c>
      <c r="AG60" s="20" t="s">
        <v>22</v>
      </c>
      <c r="AH60" s="20" t="s">
        <v>22</v>
      </c>
      <c r="AI60" s="20" t="s">
        <v>22</v>
      </c>
      <c r="AJ60" s="20" t="s">
        <v>22</v>
      </c>
      <c r="AK60" s="20" t="s">
        <v>22</v>
      </c>
      <c r="AL60" s="20" t="s">
        <v>22</v>
      </c>
      <c r="AM60" s="20" t="s">
        <v>22</v>
      </c>
      <c r="AN60" s="16" t="s">
        <v>48</v>
      </c>
      <c r="AO60" s="17">
        <v>725.70960000000002</v>
      </c>
    </row>
    <row r="61" spans="2:41">
      <c r="B61" s="13">
        <v>54</v>
      </c>
      <c r="C61" s="14" t="s">
        <v>102</v>
      </c>
      <c r="D61" s="15" t="s">
        <v>106</v>
      </c>
      <c r="E61" s="16" t="s">
        <v>21</v>
      </c>
      <c r="F61" s="16" t="s">
        <v>21</v>
      </c>
      <c r="G61" s="16" t="s">
        <v>21</v>
      </c>
      <c r="H61" s="16" t="s">
        <v>21</v>
      </c>
      <c r="I61" s="16" t="s">
        <v>21</v>
      </c>
      <c r="J61" s="16" t="s">
        <v>21</v>
      </c>
      <c r="K61" s="16" t="s">
        <v>21</v>
      </c>
      <c r="L61" s="16" t="s">
        <v>21</v>
      </c>
      <c r="M61" s="16" t="s">
        <v>21</v>
      </c>
      <c r="N61" s="16" t="s">
        <v>21</v>
      </c>
      <c r="O61" s="16" t="s">
        <v>21</v>
      </c>
      <c r="P61" s="16" t="s">
        <v>21</v>
      </c>
      <c r="Q61" s="16" t="s">
        <v>21</v>
      </c>
      <c r="R61" s="16" t="s">
        <v>21</v>
      </c>
      <c r="S61" s="16" t="s">
        <v>74</v>
      </c>
      <c r="T61" s="16" t="s">
        <v>74</v>
      </c>
      <c r="U61" s="16" t="s">
        <v>74</v>
      </c>
      <c r="V61" s="16" t="s">
        <v>74</v>
      </c>
      <c r="W61" s="21" t="s">
        <v>74</v>
      </c>
      <c r="X61" s="21" t="s">
        <v>74</v>
      </c>
      <c r="Y61" s="21" t="s">
        <v>74</v>
      </c>
      <c r="Z61" s="21" t="s">
        <v>74</v>
      </c>
      <c r="AA61" s="21" t="s">
        <v>74</v>
      </c>
      <c r="AB61" s="21" t="s">
        <v>74</v>
      </c>
      <c r="AC61" s="21" t="s">
        <v>74</v>
      </c>
      <c r="AD61" s="21" t="s">
        <v>21</v>
      </c>
      <c r="AE61" s="21" t="s">
        <v>21</v>
      </c>
      <c r="AF61" s="21" t="s">
        <v>21</v>
      </c>
      <c r="AG61" s="21" t="s">
        <v>21</v>
      </c>
      <c r="AH61" s="21" t="s">
        <v>21</v>
      </c>
      <c r="AI61" s="21" t="s">
        <v>21</v>
      </c>
      <c r="AJ61" s="21" t="s">
        <v>21</v>
      </c>
      <c r="AK61" s="21" t="s">
        <v>21</v>
      </c>
      <c r="AL61" s="21" t="s">
        <v>21</v>
      </c>
      <c r="AM61" s="21" t="s">
        <v>21</v>
      </c>
      <c r="AN61" s="16" t="s">
        <v>74</v>
      </c>
      <c r="AO61" s="17">
        <v>504.6</v>
      </c>
    </row>
    <row r="62" spans="2:41" s="3" customFormat="1">
      <c r="B62" s="22"/>
      <c r="C62" s="22"/>
      <c r="D62" s="119" t="s">
        <v>75</v>
      </c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1"/>
      <c r="AN62" s="115"/>
      <c r="AO62" s="17">
        <f>SUM(AO7:AO61)</f>
        <v>39813.3272</v>
      </c>
    </row>
    <row r="63" spans="2:41">
      <c r="B63" s="23"/>
      <c r="C63" s="23"/>
      <c r="D63" s="24" t="s">
        <v>76</v>
      </c>
      <c r="E63" s="25">
        <f t="shared" ref="E63:AI63" si="0">SUMIFS($AO$7:$AO$61,E7:E61,"="&amp;"O")</f>
        <v>15824.822399999999</v>
      </c>
      <c r="F63" s="25">
        <f t="shared" si="0"/>
        <v>15824.822399999999</v>
      </c>
      <c r="G63" s="25">
        <f t="shared" si="0"/>
        <v>15824.822399999999</v>
      </c>
      <c r="H63" s="25">
        <f t="shared" si="0"/>
        <v>15824.822399999999</v>
      </c>
      <c r="I63" s="25">
        <f t="shared" si="0"/>
        <v>15602.230799999999</v>
      </c>
      <c r="J63" s="25">
        <f t="shared" si="0"/>
        <v>15602.230799999999</v>
      </c>
      <c r="K63" s="25">
        <f t="shared" si="0"/>
        <v>8845.0703999999987</v>
      </c>
      <c r="L63" s="25">
        <f t="shared" si="0"/>
        <v>8365.3296000000009</v>
      </c>
      <c r="M63" s="25">
        <f t="shared" si="0"/>
        <v>4828.2575999999999</v>
      </c>
      <c r="N63" s="25">
        <f t="shared" si="0"/>
        <v>4025.5</v>
      </c>
      <c r="O63" s="25">
        <f t="shared" si="0"/>
        <v>4025.5</v>
      </c>
      <c r="P63" s="25">
        <f t="shared" si="0"/>
        <v>3194.5</v>
      </c>
      <c r="Q63" s="25">
        <f t="shared" si="0"/>
        <v>3154.5</v>
      </c>
      <c r="R63" s="25">
        <f t="shared" si="0"/>
        <v>3154.5</v>
      </c>
      <c r="S63" s="25">
        <f t="shared" si="0"/>
        <v>2275.6</v>
      </c>
      <c r="T63" s="25">
        <f t="shared" si="0"/>
        <v>2275.6</v>
      </c>
      <c r="U63" s="25">
        <f t="shared" si="0"/>
        <v>2498.1916000000001</v>
      </c>
      <c r="V63" s="25">
        <f t="shared" si="0"/>
        <v>2498.1916000000001</v>
      </c>
      <c r="W63" s="25">
        <f t="shared" si="0"/>
        <v>2803.1915999999997</v>
      </c>
      <c r="X63" s="25">
        <f t="shared" si="0"/>
        <v>2803.1915999999997</v>
      </c>
      <c r="Y63" s="25">
        <f t="shared" si="0"/>
        <v>2683.1915999999997</v>
      </c>
      <c r="Z63" s="25">
        <f t="shared" si="0"/>
        <v>2683.1915999999997</v>
      </c>
      <c r="AA63" s="25">
        <f t="shared" si="0"/>
        <v>824.6</v>
      </c>
      <c r="AB63" s="25">
        <f t="shared" si="0"/>
        <v>824.6</v>
      </c>
      <c r="AC63" s="25">
        <f t="shared" si="0"/>
        <v>824.6</v>
      </c>
      <c r="AD63" s="25">
        <f t="shared" si="0"/>
        <v>824.6</v>
      </c>
      <c r="AE63" s="25">
        <f t="shared" si="0"/>
        <v>824.6</v>
      </c>
      <c r="AF63" s="25">
        <f t="shared" si="0"/>
        <v>824.6</v>
      </c>
      <c r="AG63" s="25">
        <f t="shared" si="0"/>
        <v>824.6</v>
      </c>
      <c r="AH63" s="25">
        <f t="shared" si="0"/>
        <v>824.6</v>
      </c>
      <c r="AI63" s="25">
        <f t="shared" si="0"/>
        <v>2408.7972</v>
      </c>
      <c r="AJ63" s="25">
        <f t="shared" ref="AJ63:AK63" si="1">SUMIFS($AO$7:$AO$61,AJ7:AJ61,"="&amp;"O")</f>
        <v>2408.7972</v>
      </c>
      <c r="AK63" s="25">
        <f t="shared" si="1"/>
        <v>2408.7972</v>
      </c>
      <c r="AL63" s="25">
        <f t="shared" ref="AL63:AM63" si="2">SUMIFS($AO$7:$AO$61,AL7:AL61,"="&amp;"O")</f>
        <v>2408.7972</v>
      </c>
      <c r="AM63" s="25">
        <f t="shared" si="2"/>
        <v>2408.7972</v>
      </c>
      <c r="AN63" s="25">
        <f t="shared" ref="AN63" si="3">SUMIFS($AO$7:$AO$61,AN7:AN61,"="&amp;"O")</f>
        <v>2408.7972</v>
      </c>
      <c r="AO63" s="31"/>
    </row>
    <row r="64" spans="2:41">
      <c r="B64" s="23"/>
      <c r="C64" s="23"/>
      <c r="D64" s="26" t="s">
        <v>77</v>
      </c>
      <c r="E64" s="25">
        <f t="shared" ref="E64:AI64" si="4">SUMIFS($AO$7:$AO$61,E7:E61,"="&amp;"R")</f>
        <v>2044.7568000000001</v>
      </c>
      <c r="F64" s="25">
        <f t="shared" si="4"/>
        <v>2044.7568000000001</v>
      </c>
      <c r="G64" s="25">
        <f t="shared" si="4"/>
        <v>2044.7568000000001</v>
      </c>
      <c r="H64" s="25">
        <f t="shared" si="4"/>
        <v>2044.7568000000001</v>
      </c>
      <c r="I64" s="25">
        <f t="shared" si="4"/>
        <v>2044.7568000000001</v>
      </c>
      <c r="J64" s="25">
        <f t="shared" si="4"/>
        <v>2044.7568000000001</v>
      </c>
      <c r="K64" s="25">
        <f t="shared" si="4"/>
        <v>1582.3948</v>
      </c>
      <c r="L64" s="25">
        <f t="shared" si="4"/>
        <v>1372</v>
      </c>
      <c r="M64" s="25">
        <f t="shared" si="4"/>
        <v>1372</v>
      </c>
      <c r="N64" s="25">
        <f t="shared" si="4"/>
        <v>1372</v>
      </c>
      <c r="O64" s="25">
        <f t="shared" si="4"/>
        <v>1372</v>
      </c>
      <c r="P64" s="25">
        <f t="shared" si="4"/>
        <v>1542</v>
      </c>
      <c r="Q64" s="25">
        <f t="shared" si="4"/>
        <v>1542</v>
      </c>
      <c r="R64" s="25">
        <f t="shared" si="4"/>
        <v>1542</v>
      </c>
      <c r="S64" s="25">
        <f t="shared" si="4"/>
        <v>2265</v>
      </c>
      <c r="T64" s="25">
        <f t="shared" si="4"/>
        <v>2265</v>
      </c>
      <c r="U64" s="25">
        <f t="shared" si="4"/>
        <v>2823.4592000000002</v>
      </c>
      <c r="V64" s="25">
        <f t="shared" si="4"/>
        <v>2823.4592000000002</v>
      </c>
      <c r="W64" s="25">
        <f t="shared" si="4"/>
        <v>2438.4592000000002</v>
      </c>
      <c r="X64" s="25">
        <f t="shared" si="4"/>
        <v>2438.4592000000002</v>
      </c>
      <c r="Y64" s="25">
        <f t="shared" si="4"/>
        <v>2558.4592000000002</v>
      </c>
      <c r="Z64" s="25">
        <f t="shared" si="4"/>
        <v>2518.4592000000002</v>
      </c>
      <c r="AA64" s="25">
        <f t="shared" si="4"/>
        <v>3936.4592000000002</v>
      </c>
      <c r="AB64" s="25">
        <f t="shared" si="4"/>
        <v>3936.4592000000002</v>
      </c>
      <c r="AC64" s="25">
        <f t="shared" si="4"/>
        <v>3736.4592000000002</v>
      </c>
      <c r="AD64" s="25">
        <f t="shared" si="4"/>
        <v>3736.4592000000002</v>
      </c>
      <c r="AE64" s="25">
        <f t="shared" si="4"/>
        <v>3736.4592000000002</v>
      </c>
      <c r="AF64" s="25">
        <f t="shared" si="4"/>
        <v>3736.4592000000002</v>
      </c>
      <c r="AG64" s="25">
        <f t="shared" si="4"/>
        <v>3736.4592000000002</v>
      </c>
      <c r="AH64" s="25">
        <f t="shared" si="4"/>
        <v>3736.4592000000002</v>
      </c>
      <c r="AI64" s="25">
        <f t="shared" si="4"/>
        <v>2152.2620000000002</v>
      </c>
      <c r="AJ64" s="25">
        <f t="shared" ref="AJ64" si="5">SUMIFS($AO$7:$AO$61,AJ7:AJ61,"="&amp;"R")</f>
        <v>2152.2620000000002</v>
      </c>
      <c r="AK64" s="25">
        <f t="shared" ref="AK64:AL64" si="6">SUMIFS($AO$7:$AO$61,AK7:AK61,"="&amp;"R")</f>
        <v>2152.2620000000002</v>
      </c>
      <c r="AL64" s="25">
        <f t="shared" si="6"/>
        <v>2152.2620000000002</v>
      </c>
      <c r="AM64" s="25">
        <f t="shared" ref="AM64:AN64" si="7">SUMIFS($AO$7:$AO$61,AM7:AM61,"="&amp;"R")</f>
        <v>2152.2620000000002</v>
      </c>
      <c r="AN64" s="25">
        <f t="shared" si="7"/>
        <v>2152.2620000000002</v>
      </c>
      <c r="AO64" s="31"/>
    </row>
    <row r="65" spans="2:41">
      <c r="B65" s="23"/>
      <c r="C65" s="23"/>
      <c r="D65" s="27" t="s">
        <v>78</v>
      </c>
      <c r="E65" s="25">
        <f t="shared" ref="E65:AI65" si="8">SUMIFS($AO$7:$AO$61,E7:E61,"="&amp;"L")</f>
        <v>21943.748</v>
      </c>
      <c r="F65" s="25">
        <f t="shared" si="8"/>
        <v>21943.748</v>
      </c>
      <c r="G65" s="25">
        <f t="shared" si="8"/>
        <v>21943.748</v>
      </c>
      <c r="H65" s="25">
        <f t="shared" si="8"/>
        <v>21943.748</v>
      </c>
      <c r="I65" s="25">
        <f t="shared" si="8"/>
        <v>22166.339599999999</v>
      </c>
      <c r="J65" s="25">
        <f t="shared" si="8"/>
        <v>22166.339599999999</v>
      </c>
      <c r="K65" s="25">
        <f t="shared" si="8"/>
        <v>29385.862000000001</v>
      </c>
      <c r="L65" s="25">
        <f t="shared" si="8"/>
        <v>30075.997599999999</v>
      </c>
      <c r="M65" s="25">
        <f t="shared" si="8"/>
        <v>33613.069600000003</v>
      </c>
      <c r="N65" s="25">
        <f t="shared" si="8"/>
        <v>34415.827199999992</v>
      </c>
      <c r="O65" s="25">
        <f t="shared" si="8"/>
        <v>34415.827199999992</v>
      </c>
      <c r="P65" s="25">
        <f t="shared" si="8"/>
        <v>35076.827199999992</v>
      </c>
      <c r="Q65" s="25">
        <f t="shared" si="8"/>
        <v>35116.827199999992</v>
      </c>
      <c r="R65" s="25">
        <f t="shared" si="8"/>
        <v>35116.827199999992</v>
      </c>
      <c r="S65" s="25">
        <f t="shared" si="8"/>
        <v>35272.727199999994</v>
      </c>
      <c r="T65" s="25">
        <f t="shared" si="8"/>
        <v>35272.727199999994</v>
      </c>
      <c r="U65" s="25">
        <f t="shared" si="8"/>
        <v>34491.676399999997</v>
      </c>
      <c r="V65" s="25">
        <f t="shared" si="8"/>
        <v>34491.676399999997</v>
      </c>
      <c r="W65" s="25">
        <f t="shared" si="8"/>
        <v>34571.676399999997</v>
      </c>
      <c r="X65" s="25">
        <f t="shared" si="8"/>
        <v>34571.676399999997</v>
      </c>
      <c r="Y65" s="25">
        <f t="shared" si="8"/>
        <v>34571.676399999997</v>
      </c>
      <c r="Z65" s="25">
        <f t="shared" si="8"/>
        <v>34611.676399999997</v>
      </c>
      <c r="AA65" s="25">
        <f t="shared" si="8"/>
        <v>35052.267999999996</v>
      </c>
      <c r="AB65" s="25">
        <f t="shared" si="8"/>
        <v>35052.267999999996</v>
      </c>
      <c r="AC65" s="25">
        <f t="shared" si="8"/>
        <v>35252.267999999996</v>
      </c>
      <c r="AD65" s="25">
        <f t="shared" si="8"/>
        <v>35252.267999999996</v>
      </c>
      <c r="AE65" s="25">
        <f t="shared" si="8"/>
        <v>35252.267999999996</v>
      </c>
      <c r="AF65" s="25">
        <f t="shared" si="8"/>
        <v>35252.267999999996</v>
      </c>
      <c r="AG65" s="25">
        <f t="shared" si="8"/>
        <v>35252.267999999996</v>
      </c>
      <c r="AH65" s="25">
        <f t="shared" si="8"/>
        <v>35252.267999999996</v>
      </c>
      <c r="AI65" s="25">
        <f t="shared" si="8"/>
        <v>35252.267999999996</v>
      </c>
      <c r="AJ65" s="25">
        <f t="shared" ref="AJ65:AK65" si="9">SUMIFS($AO$7:$AO$61,AJ7:AJ61,"="&amp;"L")</f>
        <v>35252.267999999996</v>
      </c>
      <c r="AK65" s="25">
        <f t="shared" si="9"/>
        <v>35252.267999999996</v>
      </c>
      <c r="AL65" s="25">
        <f t="shared" ref="AL65:AM65" si="10">SUMIFS($AO$7:$AO$61,AL7:AL61,"="&amp;"L")</f>
        <v>35252.267999999996</v>
      </c>
      <c r="AM65" s="25">
        <f t="shared" si="10"/>
        <v>35252.267999999996</v>
      </c>
      <c r="AN65" s="25">
        <f t="shared" ref="AN65" si="11">SUMIFS($AO$7:$AO$61,AN7:AN61,"="&amp;"L")</f>
        <v>35252.267999999996</v>
      </c>
      <c r="AO65" s="31"/>
    </row>
    <row r="66" spans="2:41">
      <c r="B66" s="23"/>
      <c r="C66" s="23"/>
      <c r="D66" s="13"/>
      <c r="E66" s="25">
        <f t="shared" ref="E66:P66" si="12">SUM(E63:E65)</f>
        <v>39813.3272</v>
      </c>
      <c r="F66" s="25">
        <f t="shared" si="12"/>
        <v>39813.3272</v>
      </c>
      <c r="G66" s="25">
        <f t="shared" si="12"/>
        <v>39813.3272</v>
      </c>
      <c r="H66" s="25">
        <f t="shared" si="12"/>
        <v>39813.3272</v>
      </c>
      <c r="I66" s="25">
        <f t="shared" si="12"/>
        <v>39813.3272</v>
      </c>
      <c r="J66" s="25">
        <f t="shared" si="12"/>
        <v>39813.3272</v>
      </c>
      <c r="K66" s="25">
        <f t="shared" si="12"/>
        <v>39813.3272</v>
      </c>
      <c r="L66" s="25">
        <f t="shared" si="12"/>
        <v>39813.3272</v>
      </c>
      <c r="M66" s="25">
        <f t="shared" si="12"/>
        <v>39813.3272</v>
      </c>
      <c r="N66" s="25">
        <f t="shared" si="12"/>
        <v>39813.327199999992</v>
      </c>
      <c r="O66" s="25">
        <f t="shared" si="12"/>
        <v>39813.327199999992</v>
      </c>
      <c r="P66" s="25">
        <f t="shared" si="12"/>
        <v>39813.327199999992</v>
      </c>
      <c r="Q66" s="25">
        <f t="shared" ref="Q66:T66" si="13">SUM(Q63:Q65)</f>
        <v>39813.327199999992</v>
      </c>
      <c r="R66" s="25">
        <f t="shared" si="13"/>
        <v>39813.327199999992</v>
      </c>
      <c r="S66" s="25">
        <f t="shared" si="13"/>
        <v>39813.327199999992</v>
      </c>
      <c r="T66" s="25">
        <f t="shared" si="13"/>
        <v>39813.327199999992</v>
      </c>
      <c r="U66" s="25">
        <f t="shared" ref="U66:V66" si="14">SUM(U63:U65)</f>
        <v>39813.3272</v>
      </c>
      <c r="V66" s="25">
        <f t="shared" si="14"/>
        <v>39813.3272</v>
      </c>
      <c r="W66" s="25">
        <f t="shared" ref="W66:Y66" si="15">SUM(W63:W65)</f>
        <v>39813.3272</v>
      </c>
      <c r="X66" s="25">
        <f t="shared" si="15"/>
        <v>39813.3272</v>
      </c>
      <c r="Y66" s="25">
        <f t="shared" si="15"/>
        <v>39813.3272</v>
      </c>
      <c r="Z66" s="25">
        <f t="shared" ref="Z66:AA66" si="16">SUM(Z63:Z65)</f>
        <v>39813.3272</v>
      </c>
      <c r="AA66" s="25">
        <f t="shared" si="16"/>
        <v>39813.3272</v>
      </c>
      <c r="AB66" s="25">
        <f t="shared" ref="AB66:AD66" si="17">SUM(AB63:AB65)</f>
        <v>39813.3272</v>
      </c>
      <c r="AC66" s="25">
        <f t="shared" si="17"/>
        <v>39813.3272</v>
      </c>
      <c r="AD66" s="25">
        <f t="shared" si="17"/>
        <v>39813.3272</v>
      </c>
      <c r="AE66" s="25">
        <f t="shared" ref="AE66:AF66" si="18">SUM(AE63:AE65)</f>
        <v>39813.3272</v>
      </c>
      <c r="AF66" s="25">
        <f t="shared" si="18"/>
        <v>39813.3272</v>
      </c>
      <c r="AG66" s="25">
        <f t="shared" ref="AG66:AK66" si="19">SUM(AG63:AG65)</f>
        <v>39813.3272</v>
      </c>
      <c r="AH66" s="25">
        <f t="shared" si="19"/>
        <v>39813.3272</v>
      </c>
      <c r="AI66" s="25">
        <f t="shared" si="19"/>
        <v>39813.3272</v>
      </c>
      <c r="AJ66" s="25">
        <f t="shared" si="19"/>
        <v>39813.3272</v>
      </c>
      <c r="AK66" s="25">
        <f t="shared" si="19"/>
        <v>39813.3272</v>
      </c>
      <c r="AL66" s="25">
        <f t="shared" ref="AL66:AM66" si="20">SUM(AL63:AL65)</f>
        <v>39813.3272</v>
      </c>
      <c r="AM66" s="25">
        <f t="shared" si="20"/>
        <v>39813.3272</v>
      </c>
      <c r="AN66" s="25">
        <f t="shared" ref="AN66" si="21">SUM(AN63:AN65)</f>
        <v>39813.3272</v>
      </c>
      <c r="AO66" s="31"/>
    </row>
    <row r="67" spans="2:41">
      <c r="B67" s="23"/>
      <c r="C67" s="23"/>
      <c r="D67" s="24" t="s">
        <v>76</v>
      </c>
      <c r="E67" s="28">
        <f t="shared" ref="E67:AI67" si="22">+E63/$AO$62</f>
        <v>0.39747550664391595</v>
      </c>
      <c r="F67" s="28">
        <f t="shared" si="22"/>
        <v>0.39747550664391595</v>
      </c>
      <c r="G67" s="28">
        <f t="shared" si="22"/>
        <v>0.39747550664391595</v>
      </c>
      <c r="H67" s="28">
        <f t="shared" si="22"/>
        <v>0.39747550664391595</v>
      </c>
      <c r="I67" s="28">
        <f t="shared" si="22"/>
        <v>0.39188462500566895</v>
      </c>
      <c r="J67" s="28">
        <f t="shared" si="22"/>
        <v>0.39188462500566895</v>
      </c>
      <c r="K67" s="28">
        <f t="shared" si="22"/>
        <v>0.22216355733263105</v>
      </c>
      <c r="L67" s="28">
        <f t="shared" si="22"/>
        <v>0.21011380329951426</v>
      </c>
      <c r="M67" s="28">
        <f t="shared" si="22"/>
        <v>0.12127239644517829</v>
      </c>
      <c r="N67" s="28">
        <f t="shared" si="22"/>
        <v>0.10110935917960658</v>
      </c>
      <c r="O67" s="28">
        <f t="shared" si="22"/>
        <v>0.10110935917960658</v>
      </c>
      <c r="P67" s="28">
        <f t="shared" si="22"/>
        <v>8.0236951409577248E-2</v>
      </c>
      <c r="Q67" s="28">
        <f t="shared" si="22"/>
        <v>7.9232262708252121E-2</v>
      </c>
      <c r="R67" s="29">
        <f t="shared" si="22"/>
        <v>7.9232262708252121E-2</v>
      </c>
      <c r="S67" s="29">
        <f t="shared" si="22"/>
        <v>5.7156740218385967E-2</v>
      </c>
      <c r="T67" s="29">
        <f t="shared" si="22"/>
        <v>5.7156740218385967E-2</v>
      </c>
      <c r="U67" s="29">
        <f t="shared" si="22"/>
        <v>6.2747621856632976E-2</v>
      </c>
      <c r="V67" s="29">
        <f t="shared" si="22"/>
        <v>6.2747621856632976E-2</v>
      </c>
      <c r="W67" s="29">
        <f t="shared" si="22"/>
        <v>7.0408373204236985E-2</v>
      </c>
      <c r="X67" s="29">
        <f t="shared" si="22"/>
        <v>7.0408373204236985E-2</v>
      </c>
      <c r="Y67" s="29">
        <f t="shared" si="22"/>
        <v>6.7394307100261633E-2</v>
      </c>
      <c r="Z67" s="29">
        <f t="shared" si="22"/>
        <v>6.7394307100261633E-2</v>
      </c>
      <c r="AA67" s="29">
        <f t="shared" si="22"/>
        <v>2.0711657577817309E-2</v>
      </c>
      <c r="AB67" s="29">
        <f t="shared" si="22"/>
        <v>2.0711657577817309E-2</v>
      </c>
      <c r="AC67" s="29">
        <f t="shared" si="22"/>
        <v>2.0711657577817309E-2</v>
      </c>
      <c r="AD67" s="29">
        <f t="shared" si="22"/>
        <v>2.0711657577817309E-2</v>
      </c>
      <c r="AE67" s="29">
        <f t="shared" si="22"/>
        <v>2.0711657577817309E-2</v>
      </c>
      <c r="AF67" s="29">
        <f t="shared" si="22"/>
        <v>2.0711657577817309E-2</v>
      </c>
      <c r="AG67" s="29">
        <f t="shared" si="22"/>
        <v>2.0711657577817309E-2</v>
      </c>
      <c r="AH67" s="29">
        <f t="shared" si="22"/>
        <v>2.0711657577817309E-2</v>
      </c>
      <c r="AI67" s="29">
        <f t="shared" si="22"/>
        <v>6.050228326558952E-2</v>
      </c>
      <c r="AJ67" s="29">
        <f>+AJ63/$AO$62</f>
        <v>6.050228326558952E-2</v>
      </c>
      <c r="AK67" s="29">
        <f t="shared" ref="AK67:AM67" si="23">+AK63/$AO$62</f>
        <v>6.050228326558952E-2</v>
      </c>
      <c r="AL67" s="29">
        <f t="shared" si="23"/>
        <v>6.050228326558952E-2</v>
      </c>
      <c r="AM67" s="29">
        <f t="shared" si="23"/>
        <v>6.050228326558952E-2</v>
      </c>
      <c r="AN67" s="29">
        <f t="shared" ref="AN67" si="24">+AN63/$AO$62</f>
        <v>6.050228326558952E-2</v>
      </c>
      <c r="AO67" s="32"/>
    </row>
    <row r="68" spans="2:41">
      <c r="B68" s="23"/>
      <c r="C68" s="23"/>
      <c r="D68" s="26" t="s">
        <v>79</v>
      </c>
      <c r="E68" s="28">
        <f t="shared" ref="E68:AM68" si="25">+E64/$AO$62</f>
        <v>5.1358601347942609E-2</v>
      </c>
      <c r="F68" s="28">
        <f t="shared" si="25"/>
        <v>5.1358601347942609E-2</v>
      </c>
      <c r="G68" s="28">
        <f t="shared" si="25"/>
        <v>5.1358601347942609E-2</v>
      </c>
      <c r="H68" s="28">
        <f t="shared" si="25"/>
        <v>5.1358601347942609E-2</v>
      </c>
      <c r="I68" s="28">
        <f t="shared" si="25"/>
        <v>5.1358601347942609E-2</v>
      </c>
      <c r="J68" s="28">
        <f t="shared" si="25"/>
        <v>5.1358601347942609E-2</v>
      </c>
      <c r="K68" s="28">
        <f t="shared" si="25"/>
        <v>3.9745354414890501E-2</v>
      </c>
      <c r="L68" s="28">
        <f t="shared" si="25"/>
        <v>3.4460822455451554E-2</v>
      </c>
      <c r="M68" s="28">
        <f t="shared" si="25"/>
        <v>3.4460822455451554E-2</v>
      </c>
      <c r="N68" s="28">
        <f t="shared" si="25"/>
        <v>3.4460822455451554E-2</v>
      </c>
      <c r="O68" s="28">
        <f t="shared" si="25"/>
        <v>3.4460822455451554E-2</v>
      </c>
      <c r="P68" s="28">
        <f t="shared" si="25"/>
        <v>3.8730749436083303E-2</v>
      </c>
      <c r="Q68" s="28">
        <f t="shared" si="25"/>
        <v>3.8730749436083303E-2</v>
      </c>
      <c r="R68" s="29">
        <f t="shared" si="25"/>
        <v>3.8730749436083303E-2</v>
      </c>
      <c r="S68" s="29">
        <f t="shared" si="25"/>
        <v>5.6890497712534814E-2</v>
      </c>
      <c r="T68" s="29">
        <f t="shared" si="25"/>
        <v>5.6890497712534814E-2</v>
      </c>
      <c r="U68" s="29">
        <f t="shared" si="25"/>
        <v>7.0917438922311421E-2</v>
      </c>
      <c r="V68" s="29">
        <f t="shared" si="25"/>
        <v>7.0917438922311421E-2</v>
      </c>
      <c r="W68" s="29">
        <f t="shared" si="25"/>
        <v>6.1247310172057166E-2</v>
      </c>
      <c r="X68" s="29">
        <f t="shared" si="25"/>
        <v>6.1247310172057166E-2</v>
      </c>
      <c r="Y68" s="29">
        <f t="shared" si="25"/>
        <v>6.4261376276032525E-2</v>
      </c>
      <c r="Z68" s="29">
        <f t="shared" si="25"/>
        <v>6.3256687574707399E-2</v>
      </c>
      <c r="AA68" s="29">
        <f t="shared" si="25"/>
        <v>9.8872902036682836E-2</v>
      </c>
      <c r="AB68" s="29">
        <f t="shared" si="25"/>
        <v>9.8872902036682836E-2</v>
      </c>
      <c r="AC68" s="29">
        <f t="shared" si="25"/>
        <v>9.3849458530057245E-2</v>
      </c>
      <c r="AD68" s="29">
        <f t="shared" si="25"/>
        <v>9.3849458530057245E-2</v>
      </c>
      <c r="AE68" s="29">
        <f t="shared" si="25"/>
        <v>9.3849458530057245E-2</v>
      </c>
      <c r="AF68" s="29">
        <f t="shared" si="25"/>
        <v>9.3849458530057245E-2</v>
      </c>
      <c r="AG68" s="29">
        <f t="shared" si="25"/>
        <v>9.3849458530057245E-2</v>
      </c>
      <c r="AH68" s="29">
        <f t="shared" si="25"/>
        <v>9.3849458530057245E-2</v>
      </c>
      <c r="AI68" s="29">
        <f t="shared" si="25"/>
        <v>5.4058832842285034E-2</v>
      </c>
      <c r="AJ68" s="29">
        <f t="shared" si="25"/>
        <v>5.4058832842285034E-2</v>
      </c>
      <c r="AK68" s="29">
        <f t="shared" si="25"/>
        <v>5.4058832842285034E-2</v>
      </c>
      <c r="AL68" s="29">
        <f t="shared" si="25"/>
        <v>5.4058832842285034E-2</v>
      </c>
      <c r="AM68" s="29">
        <f t="shared" si="25"/>
        <v>5.4058832842285034E-2</v>
      </c>
      <c r="AN68" s="29">
        <f t="shared" ref="AN68" si="26">+AN64/$AO$62</f>
        <v>5.4058832842285034E-2</v>
      </c>
      <c r="AO68" s="33"/>
    </row>
    <row r="69" spans="2:41">
      <c r="B69" s="23"/>
      <c r="C69" s="23"/>
      <c r="D69" s="27" t="s">
        <v>78</v>
      </c>
      <c r="E69" s="28">
        <f t="shared" ref="E69:AM69" si="27">+E65/$AO$62</f>
        <v>0.55116589200814148</v>
      </c>
      <c r="F69" s="28">
        <f t="shared" si="27"/>
        <v>0.55116589200814148</v>
      </c>
      <c r="G69" s="28">
        <f t="shared" si="27"/>
        <v>0.55116589200814148</v>
      </c>
      <c r="H69" s="28">
        <f t="shared" si="27"/>
        <v>0.55116589200814148</v>
      </c>
      <c r="I69" s="28">
        <f t="shared" si="27"/>
        <v>0.55675677364638843</v>
      </c>
      <c r="J69" s="28">
        <f t="shared" si="27"/>
        <v>0.55675677364638843</v>
      </c>
      <c r="K69" s="28">
        <f t="shared" si="27"/>
        <v>0.73809108825247849</v>
      </c>
      <c r="L69" s="28">
        <f t="shared" si="27"/>
        <v>0.7554253742450342</v>
      </c>
      <c r="M69" s="28">
        <f t="shared" si="27"/>
        <v>0.84426678109937026</v>
      </c>
      <c r="N69" s="28">
        <f t="shared" si="27"/>
        <v>0.8644298183649417</v>
      </c>
      <c r="O69" s="28">
        <f t="shared" si="27"/>
        <v>0.8644298183649417</v>
      </c>
      <c r="P69" s="28">
        <f t="shared" si="27"/>
        <v>0.88103229915433923</v>
      </c>
      <c r="Q69" s="28">
        <f t="shared" si="27"/>
        <v>0.88203698785566442</v>
      </c>
      <c r="R69" s="29">
        <f t="shared" si="27"/>
        <v>0.88203698785566442</v>
      </c>
      <c r="S69" s="29">
        <f t="shared" si="27"/>
        <v>0.88595276206907903</v>
      </c>
      <c r="T69" s="29">
        <f t="shared" si="27"/>
        <v>0.88595276206907903</v>
      </c>
      <c r="U69" s="29">
        <f t="shared" si="27"/>
        <v>0.86633493922105553</v>
      </c>
      <c r="V69" s="29">
        <f t="shared" si="27"/>
        <v>0.86633493922105553</v>
      </c>
      <c r="W69" s="29">
        <f t="shared" si="27"/>
        <v>0.86834431662370581</v>
      </c>
      <c r="X69" s="29">
        <f t="shared" si="27"/>
        <v>0.86834431662370581</v>
      </c>
      <c r="Y69" s="29">
        <f t="shared" si="27"/>
        <v>0.86834431662370581</v>
      </c>
      <c r="Z69" s="29">
        <f t="shared" si="27"/>
        <v>0.8693490053250309</v>
      </c>
      <c r="AA69" s="29">
        <f t="shared" si="27"/>
        <v>0.88041544038549979</v>
      </c>
      <c r="AB69" s="29">
        <f t="shared" si="27"/>
        <v>0.88041544038549979</v>
      </c>
      <c r="AC69" s="29">
        <f t="shared" si="27"/>
        <v>0.88543888389212533</v>
      </c>
      <c r="AD69" s="29">
        <f t="shared" si="27"/>
        <v>0.88543888389212533</v>
      </c>
      <c r="AE69" s="29">
        <f t="shared" si="27"/>
        <v>0.88543888389212533</v>
      </c>
      <c r="AF69" s="29">
        <f t="shared" si="27"/>
        <v>0.88543888389212533</v>
      </c>
      <c r="AG69" s="29">
        <f t="shared" si="27"/>
        <v>0.88543888389212533</v>
      </c>
      <c r="AH69" s="29">
        <f t="shared" si="27"/>
        <v>0.88543888389212533</v>
      </c>
      <c r="AI69" s="29">
        <f t="shared" si="27"/>
        <v>0.88543888389212533</v>
      </c>
      <c r="AJ69" s="29">
        <f t="shared" si="27"/>
        <v>0.88543888389212533</v>
      </c>
      <c r="AK69" s="29">
        <f t="shared" si="27"/>
        <v>0.88543888389212533</v>
      </c>
      <c r="AL69" s="29">
        <f t="shared" si="27"/>
        <v>0.88543888389212533</v>
      </c>
      <c r="AM69" s="29">
        <f t="shared" si="27"/>
        <v>0.88543888389212533</v>
      </c>
      <c r="AN69" s="29">
        <f t="shared" ref="AN69" si="28">+AN65/$AO$62</f>
        <v>0.88543888389212533</v>
      </c>
      <c r="AO69" s="33"/>
    </row>
    <row r="70" spans="2:41">
      <c r="B70" s="23"/>
      <c r="C70" s="23"/>
      <c r="D70" s="13"/>
      <c r="E70" s="30">
        <f>SUM(E67:E69)</f>
        <v>1</v>
      </c>
      <c r="F70" s="30">
        <f>SUM(F67:F69)</f>
        <v>1</v>
      </c>
      <c r="G70" s="30">
        <f t="shared" ref="G70:R70" si="29">SUM(G67:G69)</f>
        <v>1</v>
      </c>
      <c r="H70" s="30">
        <f t="shared" si="29"/>
        <v>1</v>
      </c>
      <c r="I70" s="30">
        <f t="shared" si="29"/>
        <v>1</v>
      </c>
      <c r="J70" s="30">
        <f t="shared" si="29"/>
        <v>1</v>
      </c>
      <c r="K70" s="30">
        <f t="shared" si="29"/>
        <v>1</v>
      </c>
      <c r="L70" s="30">
        <f t="shared" si="29"/>
        <v>1</v>
      </c>
      <c r="M70" s="30">
        <f t="shared" si="29"/>
        <v>1</v>
      </c>
      <c r="N70" s="30">
        <f t="shared" si="29"/>
        <v>0.99999999999999978</v>
      </c>
      <c r="O70" s="30">
        <f t="shared" si="29"/>
        <v>0.99999999999999978</v>
      </c>
      <c r="P70" s="30">
        <f t="shared" si="29"/>
        <v>0.99999999999999978</v>
      </c>
      <c r="Q70" s="30">
        <f t="shared" si="29"/>
        <v>0.99999999999999989</v>
      </c>
      <c r="R70" s="30">
        <f t="shared" si="29"/>
        <v>0.99999999999999989</v>
      </c>
      <c r="S70" s="30">
        <f>SUM(S67:S69)</f>
        <v>0.99999999999999978</v>
      </c>
      <c r="T70" s="30">
        <f>SUM(T67:T69)</f>
        <v>0.99999999999999978</v>
      </c>
      <c r="U70" s="30">
        <f t="shared" ref="U70:V70" si="30">SUM(U67:U69)</f>
        <v>1</v>
      </c>
      <c r="V70" s="30">
        <f t="shared" si="30"/>
        <v>1</v>
      </c>
      <c r="W70" s="30">
        <f t="shared" ref="W70:Y70" si="31">SUM(W67:W69)</f>
        <v>1</v>
      </c>
      <c r="X70" s="30">
        <f t="shared" si="31"/>
        <v>1</v>
      </c>
      <c r="Y70" s="30">
        <f t="shared" si="31"/>
        <v>1</v>
      </c>
      <c r="Z70" s="30">
        <f t="shared" ref="Z70:AA70" si="32">SUM(Z67:Z69)</f>
        <v>1</v>
      </c>
      <c r="AA70" s="30">
        <f t="shared" si="32"/>
        <v>1</v>
      </c>
      <c r="AB70" s="30">
        <f t="shared" ref="AB70:AD70" si="33">SUM(AB67:AB69)</f>
        <v>1</v>
      </c>
      <c r="AC70" s="30">
        <f t="shared" si="33"/>
        <v>0.99999999999999989</v>
      </c>
      <c r="AD70" s="30">
        <f t="shared" si="33"/>
        <v>0.99999999999999989</v>
      </c>
      <c r="AE70" s="30">
        <f t="shared" ref="AE70:AF70" si="34">SUM(AE67:AE69)</f>
        <v>0.99999999999999989</v>
      </c>
      <c r="AF70" s="30">
        <f t="shared" si="34"/>
        <v>0.99999999999999989</v>
      </c>
      <c r="AG70" s="30">
        <f t="shared" ref="AG70:AI70" si="35">SUM(AG67:AG69)</f>
        <v>0.99999999999999989</v>
      </c>
      <c r="AH70" s="30">
        <f t="shared" si="35"/>
        <v>0.99999999999999989</v>
      </c>
      <c r="AI70" s="30">
        <f t="shared" si="35"/>
        <v>0.99999999999999989</v>
      </c>
      <c r="AJ70" s="30">
        <f t="shared" ref="AJ70:AK70" si="36">SUM(AJ67:AJ69)</f>
        <v>0.99999999999999989</v>
      </c>
      <c r="AK70" s="30">
        <f t="shared" si="36"/>
        <v>0.99999999999999989</v>
      </c>
      <c r="AL70" s="30">
        <f t="shared" ref="AL70:AM70" si="37">SUM(AL67:AL69)</f>
        <v>0.99999999999999989</v>
      </c>
      <c r="AM70" s="30">
        <f t="shared" si="37"/>
        <v>0.99999999999999989</v>
      </c>
      <c r="AN70" s="30">
        <f t="shared" ref="AN70" si="38">SUM(AN67:AN69)</f>
        <v>0.99999999999999989</v>
      </c>
      <c r="AO70" s="33"/>
    </row>
    <row r="72" spans="2:41">
      <c r="B72" s="8" t="s">
        <v>108</v>
      </c>
    </row>
    <row r="73" spans="2:41">
      <c r="B73" s="8" t="s">
        <v>205</v>
      </c>
    </row>
  </sheetData>
  <protectedRanges>
    <protectedRange sqref="S7:T61" name="Rango1"/>
    <protectedRange sqref="U22:AE34 U7:AN21 U35:AN61" name="Rango1_1"/>
    <protectedRange sqref="AF22:AH34 AI32:AJ32" name="Rango1_1_4"/>
    <protectedRange sqref="AI22:AK31 AI33:AK34 AK32 AL22:AN34" name="Rango1_1_1_4"/>
  </protectedRanges>
  <mergeCells count="15">
    <mergeCell ref="D62:AM62"/>
    <mergeCell ref="B1:AO1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O4"/>
  </mergeCells>
  <conditionalFormatting sqref="E7:T61">
    <cfRule type="cellIs" dxfId="98" priority="202" operator="between">
      <formula>"R"</formula>
      <formula>"R"</formula>
    </cfRule>
    <cfRule type="cellIs" dxfId="97" priority="203" operator="equal">
      <formula>"O"</formula>
    </cfRule>
    <cfRule type="cellIs" dxfId="96" priority="204" operator="equal">
      <formula>"L"</formula>
    </cfRule>
  </conditionalFormatting>
  <conditionalFormatting sqref="J42:J55">
    <cfRule type="cellIs" dxfId="95" priority="337" operator="between">
      <formula>"R"</formula>
      <formula>"R"</formula>
    </cfRule>
  </conditionalFormatting>
  <conditionalFormatting sqref="U22:W61">
    <cfRule type="cellIs" dxfId="94" priority="172" operator="between">
      <formula>"R"</formula>
      <formula>"R"</formula>
    </cfRule>
    <cfRule type="cellIs" dxfId="93" priority="173" operator="equal">
      <formula>"O"</formula>
    </cfRule>
    <cfRule type="cellIs" dxfId="92" priority="174" operator="equal">
      <formula>"L"</formula>
    </cfRule>
  </conditionalFormatting>
  <conditionalFormatting sqref="U7:AF21">
    <cfRule type="cellIs" dxfId="91" priority="157" operator="between">
      <formula>"R"</formula>
      <formula>"R"</formula>
    </cfRule>
    <cfRule type="cellIs" dxfId="90" priority="158" operator="equal">
      <formula>"O"</formula>
    </cfRule>
    <cfRule type="cellIs" dxfId="89" priority="159" operator="equal">
      <formula>"L"</formula>
    </cfRule>
  </conditionalFormatting>
  <conditionalFormatting sqref="X28:Y46">
    <cfRule type="cellIs" dxfId="88" priority="154" operator="between">
      <formula>"R"</formula>
      <formula>"R"</formula>
    </cfRule>
    <cfRule type="cellIs" dxfId="87" priority="155" operator="equal">
      <formula>"O"</formula>
    </cfRule>
    <cfRule type="cellIs" dxfId="86" priority="156" operator="equal">
      <formula>"L"</formula>
    </cfRule>
  </conditionalFormatting>
  <conditionalFormatting sqref="X25:AA27 AB25:AB29 AC35:AF46 Z28:AA29 Z30:AB46 AC25:AE34">
    <cfRule type="cellIs" dxfId="85" priority="160" operator="between">
      <formula>"R"</formula>
      <formula>"R"</formula>
    </cfRule>
    <cfRule type="cellIs" dxfId="84" priority="161" operator="equal">
      <formula>"O"</formula>
    </cfRule>
    <cfRule type="cellIs" dxfId="83" priority="162" operator="equal">
      <formula>"L"</formula>
    </cfRule>
  </conditionalFormatting>
  <conditionalFormatting sqref="X22:AE24">
    <cfRule type="cellIs" dxfId="82" priority="142" operator="between">
      <formula>"R"</formula>
      <formula>"R"</formula>
    </cfRule>
    <cfRule type="cellIs" dxfId="81" priority="143" operator="equal">
      <formula>"O"</formula>
    </cfRule>
    <cfRule type="cellIs" dxfId="80" priority="144" operator="equal">
      <formula>"L"</formula>
    </cfRule>
  </conditionalFormatting>
  <conditionalFormatting sqref="X47:AF61">
    <cfRule type="cellIs" dxfId="79" priority="151" operator="between">
      <formula>"R"</formula>
      <formula>"R"</formula>
    </cfRule>
    <cfRule type="cellIs" dxfId="78" priority="152" operator="equal">
      <formula>"O"</formula>
    </cfRule>
    <cfRule type="cellIs" dxfId="77" priority="153" operator="equal">
      <formula>"L"</formula>
    </cfRule>
  </conditionalFormatting>
  <conditionalFormatting sqref="AG7:AN21 AG35:AN61">
    <cfRule type="cellIs" dxfId="76" priority="31" operator="between">
      <formula>"R"</formula>
      <formula>"R"</formula>
    </cfRule>
    <cfRule type="cellIs" dxfId="75" priority="32" operator="equal">
      <formula>"O"</formula>
    </cfRule>
    <cfRule type="cellIs" dxfId="74" priority="33" operator="equal">
      <formula>"L"</formula>
    </cfRule>
  </conditionalFormatting>
  <conditionalFormatting sqref="AF25:AH34">
    <cfRule type="cellIs" dxfId="73" priority="29" operator="equal">
      <formula>"O"</formula>
    </cfRule>
    <cfRule type="cellIs" dxfId="72" priority="30" operator="equal">
      <formula>"L"</formula>
    </cfRule>
  </conditionalFormatting>
  <conditionalFormatting sqref="AF25:AH34">
    <cfRule type="cellIs" dxfId="71" priority="28" operator="between">
      <formula>"R"</formula>
      <formula>"R"</formula>
    </cfRule>
  </conditionalFormatting>
  <conditionalFormatting sqref="AF22:AH22 AF24:AH24">
    <cfRule type="cellIs" dxfId="70" priority="26" operator="equal">
      <formula>"O"</formula>
    </cfRule>
    <cfRule type="cellIs" dxfId="69" priority="27" operator="equal">
      <formula>"L"</formula>
    </cfRule>
  </conditionalFormatting>
  <conditionalFormatting sqref="AF22:AH22 AF24:AH24">
    <cfRule type="cellIs" dxfId="68" priority="25" operator="between">
      <formula>"R"</formula>
      <formula>"R"</formula>
    </cfRule>
  </conditionalFormatting>
  <conditionalFormatting sqref="AF23:AH23">
    <cfRule type="cellIs" dxfId="67" priority="23" operator="equal">
      <formula>"O"</formula>
    </cfRule>
    <cfRule type="cellIs" dxfId="66" priority="24" operator="equal">
      <formula>"L"</formula>
    </cfRule>
  </conditionalFormatting>
  <conditionalFormatting sqref="AF23:AH23">
    <cfRule type="cellIs" dxfId="65" priority="22" operator="between">
      <formula>"R"</formula>
      <formula>"R"</formula>
    </cfRule>
  </conditionalFormatting>
  <conditionalFormatting sqref="AI25:AK31 AI33:AK34 AK32 AL25:AN34">
    <cfRule type="cellIs" dxfId="64" priority="20" operator="equal">
      <formula>"O"</formula>
    </cfRule>
    <cfRule type="cellIs" dxfId="63" priority="21" operator="equal">
      <formula>"L"</formula>
    </cfRule>
  </conditionalFormatting>
  <conditionalFormatting sqref="AI25:AK31 AI33:AK34 AK32 AL25:AN34">
    <cfRule type="cellIs" dxfId="62" priority="19" operator="between">
      <formula>"R"</formula>
      <formula>"R"</formula>
    </cfRule>
  </conditionalFormatting>
  <conditionalFormatting sqref="AI22:AM22 AI24:AM24">
    <cfRule type="cellIs" dxfId="61" priority="17" operator="equal">
      <formula>"O"</formula>
    </cfRule>
    <cfRule type="cellIs" dxfId="60" priority="18" operator="equal">
      <formula>"L"</formula>
    </cfRule>
  </conditionalFormatting>
  <conditionalFormatting sqref="AI22:AM22 AI24:AM24">
    <cfRule type="cellIs" dxfId="59" priority="16" operator="between">
      <formula>"R"</formula>
      <formula>"R"</formula>
    </cfRule>
  </conditionalFormatting>
  <conditionalFormatting sqref="AI23:AN23">
    <cfRule type="cellIs" dxfId="58" priority="14" operator="equal">
      <formula>"O"</formula>
    </cfRule>
    <cfRule type="cellIs" dxfId="57" priority="15" operator="equal">
      <formula>"L"</formula>
    </cfRule>
  </conditionalFormatting>
  <conditionalFormatting sqref="AI23:AN23">
    <cfRule type="cellIs" dxfId="56" priority="13" operator="between">
      <formula>"R"</formula>
      <formula>"R"</formula>
    </cfRule>
  </conditionalFormatting>
  <conditionalFormatting sqref="AI32">
    <cfRule type="cellIs" dxfId="55" priority="11" operator="equal">
      <formula>"O"</formula>
    </cfRule>
    <cfRule type="cellIs" dxfId="54" priority="12" operator="equal">
      <formula>"L"</formula>
    </cfRule>
  </conditionalFormatting>
  <conditionalFormatting sqref="AI32">
    <cfRule type="cellIs" dxfId="53" priority="10" operator="between">
      <formula>"R"</formula>
      <formula>"R"</formula>
    </cfRule>
  </conditionalFormatting>
  <conditionalFormatting sqref="AJ32">
    <cfRule type="cellIs" dxfId="52" priority="8" operator="equal">
      <formula>"O"</formula>
    </cfRule>
    <cfRule type="cellIs" dxfId="51" priority="9" operator="equal">
      <formula>"L"</formula>
    </cfRule>
  </conditionalFormatting>
  <conditionalFormatting sqref="AJ32">
    <cfRule type="cellIs" dxfId="50" priority="7" operator="between">
      <formula>"R"</formula>
      <formula>"R"</formula>
    </cfRule>
  </conditionalFormatting>
  <conditionalFormatting sqref="AN22">
    <cfRule type="cellIs" dxfId="49" priority="5" operator="equal">
      <formula>"O"</formula>
    </cfRule>
    <cfRule type="cellIs" dxfId="48" priority="6" operator="equal">
      <formula>"L"</formula>
    </cfRule>
  </conditionalFormatting>
  <conditionalFormatting sqref="AN22">
    <cfRule type="cellIs" dxfId="47" priority="4" operator="between">
      <formula>"R"</formula>
      <formula>"R"</formula>
    </cfRule>
  </conditionalFormatting>
  <conditionalFormatting sqref="AN24">
    <cfRule type="cellIs" dxfId="46" priority="2" operator="equal">
      <formula>"O"</formula>
    </cfRule>
    <cfRule type="cellIs" dxfId="45" priority="3" operator="equal">
      <formula>"L"</formula>
    </cfRule>
  </conditionalFormatting>
  <conditionalFormatting sqref="AN24">
    <cfRule type="cellIs" dxfId="44" priority="1" operator="between">
      <formula>"R"</formula>
      <formula>"R"</formula>
    </cfRule>
  </conditionalFormatting>
  <pageMargins left="7.874015748031496E-2" right="7.874015748031496E-2" top="7.874015748031496E-2" bottom="7.874015748031496E-2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96294-429D-4CCB-819D-88C7CFD5CDCD}">
  <sheetPr>
    <outlinePr summaryBelow="0" summaryRight="0"/>
    <pageSetUpPr fitToPage="1"/>
  </sheetPr>
  <dimension ref="A1:AL1032"/>
  <sheetViews>
    <sheetView showGridLines="0" showRowColHeaders="0" tabSelected="1" workbookViewId="0"/>
  </sheetViews>
  <sheetFormatPr baseColWidth="10" defaultColWidth="12.5703125" defaultRowHeight="15.75" customHeight="1"/>
  <cols>
    <col min="1" max="2" width="12.28515625" style="37" customWidth="1"/>
    <col min="3" max="3" width="27.85546875" style="37" customWidth="1"/>
    <col min="4" max="4" width="6.5703125" style="37" bestFit="1" customWidth="1"/>
    <col min="5" max="5" width="6.28515625" style="37" customWidth="1"/>
    <col min="6" max="6" width="6.42578125" style="37" customWidth="1"/>
    <col min="7" max="13" width="13.7109375" style="37" customWidth="1"/>
    <col min="14" max="14" width="4.42578125" style="37" customWidth="1"/>
    <col min="15" max="15" width="5.5703125" style="37" bestFit="1" customWidth="1"/>
    <col min="16" max="16" width="8" style="37" customWidth="1"/>
    <col min="17" max="17" width="8.42578125" style="37" customWidth="1"/>
    <col min="18" max="18" width="6.28515625" style="37" customWidth="1"/>
    <col min="19" max="24" width="11.85546875" style="37" customWidth="1"/>
    <col min="25" max="25" width="13.140625" style="37" customWidth="1"/>
    <col min="26" max="27" width="11.85546875" style="37" customWidth="1"/>
    <col min="28" max="28" width="5.7109375" style="37" customWidth="1"/>
    <col min="29" max="38" width="11.85546875" style="37" customWidth="1"/>
    <col min="39" max="16384" width="12.5703125" style="37"/>
  </cols>
  <sheetData>
    <row r="1" spans="1:38" ht="12.7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</row>
    <row r="2" spans="1:38" ht="23.25">
      <c r="A2" s="6" t="s">
        <v>111</v>
      </c>
      <c r="B2" s="1"/>
      <c r="C2" s="1"/>
      <c r="D2" s="1"/>
      <c r="E2" s="1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6"/>
      <c r="AB2" s="36"/>
      <c r="AC2" s="36"/>
      <c r="AD2" s="36"/>
      <c r="AE2" s="36"/>
      <c r="AF2" s="36"/>
      <c r="AG2" s="36"/>
      <c r="AH2" s="125"/>
      <c r="AI2" s="126"/>
      <c r="AJ2" s="126"/>
      <c r="AK2" s="36"/>
      <c r="AL2" s="36"/>
    </row>
    <row r="3" spans="1:38" ht="18.75">
      <c r="A3" s="7"/>
      <c r="B3" s="1"/>
      <c r="C3" s="1"/>
      <c r="D3" s="1"/>
      <c r="E3" s="1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38" ht="15">
      <c r="A4" s="103" t="s">
        <v>208</v>
      </c>
      <c r="B4" s="103"/>
      <c r="C4" s="103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125"/>
      <c r="AI4" s="126"/>
      <c r="AJ4" s="126"/>
      <c r="AK4" s="36"/>
      <c r="AL4" s="36"/>
    </row>
    <row r="5" spans="1:38" ht="12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84"/>
      <c r="AC5" s="36"/>
      <c r="AD5" s="36"/>
      <c r="AE5" s="36"/>
      <c r="AF5" s="36"/>
      <c r="AG5" s="36"/>
      <c r="AH5" s="36"/>
      <c r="AI5" s="36"/>
      <c r="AJ5" s="36"/>
      <c r="AK5" s="36"/>
      <c r="AL5" s="36"/>
    </row>
    <row r="6" spans="1:38" ht="32.25" customHeight="1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40"/>
      <c r="R6" s="36"/>
      <c r="S6" s="64" t="s">
        <v>191</v>
      </c>
      <c r="T6" s="64"/>
      <c r="U6" s="64"/>
      <c r="V6" s="64"/>
      <c r="W6" s="64"/>
      <c r="X6" s="64"/>
      <c r="Y6" s="64"/>
      <c r="Z6" s="64"/>
      <c r="AA6" s="36"/>
      <c r="AB6" s="84"/>
      <c r="AC6" s="64" t="s">
        <v>114</v>
      </c>
      <c r="AD6" s="65"/>
      <c r="AE6" s="66"/>
      <c r="AF6" s="66"/>
      <c r="AG6" s="66"/>
      <c r="AH6" s="66"/>
      <c r="AI6" s="66"/>
      <c r="AJ6" s="66"/>
      <c r="AK6" s="76"/>
      <c r="AL6" s="67"/>
    </row>
    <row r="7" spans="1:38" ht="24">
      <c r="A7" s="88"/>
      <c r="B7" s="79" t="s">
        <v>115</v>
      </c>
      <c r="C7" s="79" t="s">
        <v>129</v>
      </c>
      <c r="D7" s="79" t="s">
        <v>130</v>
      </c>
      <c r="E7" s="79" t="s">
        <v>200</v>
      </c>
      <c r="F7" s="79" t="s">
        <v>131</v>
      </c>
      <c r="G7" s="79" t="s">
        <v>116</v>
      </c>
      <c r="H7" s="79" t="s">
        <v>117</v>
      </c>
      <c r="I7" s="79" t="s">
        <v>118</v>
      </c>
      <c r="J7" s="79" t="s">
        <v>119</v>
      </c>
      <c r="K7" s="79" t="s">
        <v>120</v>
      </c>
      <c r="L7" s="79" t="s">
        <v>121</v>
      </c>
      <c r="M7" s="79" t="s">
        <v>132</v>
      </c>
      <c r="N7" s="79" t="s">
        <v>133</v>
      </c>
      <c r="O7" s="79" t="s">
        <v>201</v>
      </c>
      <c r="P7" s="79" t="s">
        <v>202</v>
      </c>
      <c r="Q7" s="79" t="s">
        <v>203</v>
      </c>
      <c r="R7" s="36"/>
      <c r="S7" s="80" t="s">
        <v>115</v>
      </c>
      <c r="T7" s="80" t="s">
        <v>116</v>
      </c>
      <c r="U7" s="80" t="s">
        <v>117</v>
      </c>
      <c r="V7" s="80" t="s">
        <v>118</v>
      </c>
      <c r="W7" s="80" t="s">
        <v>119</v>
      </c>
      <c r="X7" s="80" t="s">
        <v>120</v>
      </c>
      <c r="Y7" s="80" t="s">
        <v>121</v>
      </c>
      <c r="Z7" s="80" t="s">
        <v>132</v>
      </c>
      <c r="AA7" s="41"/>
      <c r="AB7" s="85"/>
      <c r="AC7" s="80" t="s">
        <v>115</v>
      </c>
      <c r="AD7" s="80" t="s">
        <v>116</v>
      </c>
      <c r="AE7" s="80" t="s">
        <v>117</v>
      </c>
      <c r="AF7" s="80" t="s">
        <v>118</v>
      </c>
      <c r="AG7" s="80" t="s">
        <v>119</v>
      </c>
      <c r="AH7" s="80" t="s">
        <v>120</v>
      </c>
      <c r="AI7" s="80" t="s">
        <v>121</v>
      </c>
      <c r="AJ7" s="80" t="s">
        <v>122</v>
      </c>
      <c r="AK7" s="76"/>
      <c r="AL7" s="68"/>
    </row>
    <row r="8" spans="1:38" ht="30" customHeight="1">
      <c r="A8" s="127" t="s">
        <v>194</v>
      </c>
      <c r="B8" s="89" t="s">
        <v>31</v>
      </c>
      <c r="C8" s="90" t="s">
        <v>134</v>
      </c>
      <c r="D8" s="111">
        <v>2461</v>
      </c>
      <c r="E8" s="128">
        <f>SUM(D8:D16)</f>
        <v>15845</v>
      </c>
      <c r="F8" s="92" t="s">
        <v>135</v>
      </c>
      <c r="G8" s="42">
        <v>1</v>
      </c>
      <c r="H8" s="42">
        <v>0.75</v>
      </c>
      <c r="I8" s="42">
        <v>1</v>
      </c>
      <c r="J8" s="42">
        <v>1</v>
      </c>
      <c r="K8" s="42">
        <v>0.75</v>
      </c>
      <c r="L8" s="42">
        <v>0.5</v>
      </c>
      <c r="M8" s="42">
        <v>0</v>
      </c>
      <c r="N8" s="95">
        <f t="shared" ref="N8:N16" si="0">AVERAGE(G8:M8)</f>
        <v>0.7142857142857143</v>
      </c>
      <c r="O8" s="111">
        <f t="shared" ref="O8:O16" si="1">N8*D8</f>
        <v>1757.8571428571429</v>
      </c>
      <c r="P8" s="91"/>
      <c r="Q8" s="101"/>
      <c r="R8" s="36"/>
      <c r="S8" s="69" t="s">
        <v>31</v>
      </c>
      <c r="T8" s="81">
        <f t="shared" ref="T8:Z8" si="2">(G8*$D8+G9*$D9+G10*$D10+G11*$D11+G12*$D12+G13*$D13+G14*$D14+G15*$D15+G16*$D16)/$E8</f>
        <v>0.84080151467339859</v>
      </c>
      <c r="U8" s="81">
        <f t="shared" si="2"/>
        <v>0.6113284947933102</v>
      </c>
      <c r="V8" s="81">
        <f t="shared" si="2"/>
        <v>0.8493531082360366</v>
      </c>
      <c r="W8" s="81">
        <f t="shared" si="2"/>
        <v>0.80561691385295042</v>
      </c>
      <c r="X8" s="81">
        <f t="shared" si="2"/>
        <v>0.54581887030609022</v>
      </c>
      <c r="Y8" s="81">
        <f t="shared" si="2"/>
        <v>0.48529504575575894</v>
      </c>
      <c r="Z8" s="81">
        <f t="shared" si="2"/>
        <v>0.38163458504260017</v>
      </c>
      <c r="AA8" s="43"/>
      <c r="AB8" s="86">
        <f t="shared" ref="AB8:AB11" si="3">AVERAGE(T8:Z8)</f>
        <v>0.64569264752287781</v>
      </c>
      <c r="AC8" s="69" t="s">
        <v>31</v>
      </c>
      <c r="AD8" s="70">
        <f t="shared" ref="AD8:AJ10" si="4">T8</f>
        <v>0.84080151467339859</v>
      </c>
      <c r="AE8" s="70">
        <f t="shared" si="4"/>
        <v>0.6113284947933102</v>
      </c>
      <c r="AF8" s="70">
        <f t="shared" si="4"/>
        <v>0.8493531082360366</v>
      </c>
      <c r="AG8" s="70">
        <f t="shared" si="4"/>
        <v>0.80561691385295042</v>
      </c>
      <c r="AH8" s="70">
        <f t="shared" si="4"/>
        <v>0.54581887030609022</v>
      </c>
      <c r="AI8" s="70">
        <f t="shared" si="4"/>
        <v>0.48529504575575894</v>
      </c>
      <c r="AJ8" s="70">
        <f t="shared" si="4"/>
        <v>0.38163458504260017</v>
      </c>
      <c r="AK8" s="76"/>
      <c r="AL8" s="78">
        <f t="shared" ref="AL8:AL13" si="5">AVERAGE(AD8:AJ8)</f>
        <v>0.64569264752287781</v>
      </c>
    </row>
    <row r="9" spans="1:38" ht="30" customHeight="1">
      <c r="A9" s="127"/>
      <c r="B9" s="89" t="s">
        <v>31</v>
      </c>
      <c r="C9" s="90" t="s">
        <v>136</v>
      </c>
      <c r="D9" s="111">
        <v>1623</v>
      </c>
      <c r="E9" s="129"/>
      <c r="F9" s="92" t="s">
        <v>137</v>
      </c>
      <c r="G9" s="42">
        <v>1</v>
      </c>
      <c r="H9" s="42">
        <v>0.75</v>
      </c>
      <c r="I9" s="42">
        <v>1</v>
      </c>
      <c r="J9" s="42">
        <v>1</v>
      </c>
      <c r="K9" s="42">
        <v>0.75</v>
      </c>
      <c r="L9" s="42">
        <v>0.5</v>
      </c>
      <c r="M9" s="42">
        <v>0</v>
      </c>
      <c r="N9" s="95">
        <f t="shared" si="0"/>
        <v>0.7142857142857143</v>
      </c>
      <c r="O9" s="111">
        <f t="shared" si="1"/>
        <v>1159.2857142857142</v>
      </c>
      <c r="P9" s="93"/>
      <c r="Q9" s="99"/>
      <c r="R9" s="36"/>
      <c r="S9" s="69" t="s">
        <v>123</v>
      </c>
      <c r="T9" s="81">
        <f t="shared" ref="T9:Z9" si="6">(G18*$D18+G19*$D19+G20*$D20+G21*$D21+G22*$D22)/$E18</f>
        <v>0.90915430920569662</v>
      </c>
      <c r="U9" s="81">
        <f t="shared" si="6"/>
        <v>0.49673322566436645</v>
      </c>
      <c r="V9" s="81">
        <f t="shared" si="6"/>
        <v>0.93121421230362644</v>
      </c>
      <c r="W9" s="81">
        <f t="shared" si="6"/>
        <v>0.77532667743356332</v>
      </c>
      <c r="X9" s="81">
        <f t="shared" si="6"/>
        <v>0.5</v>
      </c>
      <c r="Y9" s="81">
        <f t="shared" si="6"/>
        <v>0.50326677433563349</v>
      </c>
      <c r="Z9" s="81">
        <f t="shared" si="6"/>
        <v>0.29830421377183969</v>
      </c>
      <c r="AA9" s="43"/>
      <c r="AB9" s="86">
        <f t="shared" si="3"/>
        <v>0.63057134467353237</v>
      </c>
      <c r="AC9" s="71" t="s">
        <v>123</v>
      </c>
      <c r="AD9" s="70">
        <f t="shared" si="4"/>
        <v>0.90915430920569662</v>
      </c>
      <c r="AE9" s="70">
        <f t="shared" si="4"/>
        <v>0.49673322566436645</v>
      </c>
      <c r="AF9" s="70">
        <f t="shared" si="4"/>
        <v>0.93121421230362644</v>
      </c>
      <c r="AG9" s="70">
        <f t="shared" si="4"/>
        <v>0.77532667743356332</v>
      </c>
      <c r="AH9" s="70">
        <f t="shared" si="4"/>
        <v>0.5</v>
      </c>
      <c r="AI9" s="70">
        <f t="shared" si="4"/>
        <v>0.50326677433563349</v>
      </c>
      <c r="AJ9" s="70">
        <f t="shared" si="4"/>
        <v>0.29830421377183969</v>
      </c>
      <c r="AK9" s="76"/>
      <c r="AL9" s="78">
        <f t="shared" si="5"/>
        <v>0.63057134467353237</v>
      </c>
    </row>
    <row r="10" spans="1:38" ht="30" customHeight="1">
      <c r="A10" s="127"/>
      <c r="B10" s="89" t="s">
        <v>31</v>
      </c>
      <c r="C10" s="90" t="s">
        <v>138</v>
      </c>
      <c r="D10" s="111">
        <v>422</v>
      </c>
      <c r="E10" s="129"/>
      <c r="F10" s="92" t="s">
        <v>139</v>
      </c>
      <c r="G10" s="42">
        <v>0.75</v>
      </c>
      <c r="H10" s="42">
        <v>0.5</v>
      </c>
      <c r="I10" s="42">
        <v>1</v>
      </c>
      <c r="J10" s="42">
        <v>1</v>
      </c>
      <c r="K10" s="42">
        <v>0.5</v>
      </c>
      <c r="L10" s="42">
        <v>0.5</v>
      </c>
      <c r="M10" s="42">
        <v>0.75</v>
      </c>
      <c r="N10" s="95">
        <f t="shared" si="0"/>
        <v>0.7142857142857143</v>
      </c>
      <c r="O10" s="111">
        <f t="shared" si="1"/>
        <v>301.42857142857144</v>
      </c>
      <c r="P10" s="93"/>
      <c r="Q10" s="99"/>
      <c r="R10" s="36"/>
      <c r="S10" s="69" t="s">
        <v>124</v>
      </c>
      <c r="T10" s="81">
        <f t="shared" ref="T10:Z10" si="7">(G23*$D23+G24*$D24+G25*$D25)/$E25</f>
        <v>0.93987231065244015</v>
      </c>
      <c r="U10" s="81">
        <f t="shared" si="7"/>
        <v>0.43987231065244009</v>
      </c>
      <c r="V10" s="81">
        <f t="shared" si="7"/>
        <v>0.88525450411054751</v>
      </c>
      <c r="W10" s="81">
        <f t="shared" si="7"/>
        <v>0.5</v>
      </c>
      <c r="X10" s="81">
        <f t="shared" si="7"/>
        <v>0.11474549588945251</v>
      </c>
      <c r="Y10" s="81">
        <f t="shared" si="7"/>
        <v>0.36750043729228615</v>
      </c>
      <c r="Z10" s="81">
        <f t="shared" si="7"/>
        <v>0.62974462130488018</v>
      </c>
      <c r="AA10" s="43"/>
      <c r="AB10" s="86">
        <f t="shared" si="3"/>
        <v>0.55385566855743529</v>
      </c>
      <c r="AC10" s="72" t="s">
        <v>124</v>
      </c>
      <c r="AD10" s="70">
        <f t="shared" si="4"/>
        <v>0.93987231065244015</v>
      </c>
      <c r="AE10" s="70">
        <f t="shared" si="4"/>
        <v>0.43987231065244009</v>
      </c>
      <c r="AF10" s="70">
        <f t="shared" si="4"/>
        <v>0.88525450411054751</v>
      </c>
      <c r="AG10" s="70">
        <f t="shared" si="4"/>
        <v>0.5</v>
      </c>
      <c r="AH10" s="70">
        <f t="shared" si="4"/>
        <v>0.11474549588945251</v>
      </c>
      <c r="AI10" s="70">
        <f t="shared" si="4"/>
        <v>0.36750043729228615</v>
      </c>
      <c r="AJ10" s="70">
        <f t="shared" si="4"/>
        <v>0.62974462130488018</v>
      </c>
      <c r="AK10" s="76"/>
      <c r="AL10" s="78">
        <f t="shared" si="5"/>
        <v>0.55385566855743529</v>
      </c>
    </row>
    <row r="11" spans="1:38" ht="30" customHeight="1">
      <c r="A11" s="127"/>
      <c r="B11" s="89" t="s">
        <v>31</v>
      </c>
      <c r="C11" s="90" t="s">
        <v>140</v>
      </c>
      <c r="D11" s="111">
        <v>1042</v>
      </c>
      <c r="E11" s="129"/>
      <c r="F11" s="92" t="s">
        <v>141</v>
      </c>
      <c r="G11" s="42">
        <v>0.75</v>
      </c>
      <c r="H11" s="42">
        <v>0.75</v>
      </c>
      <c r="I11" s="42">
        <v>0.75</v>
      </c>
      <c r="J11" s="42">
        <v>0.75</v>
      </c>
      <c r="K11" s="42">
        <v>0.25</v>
      </c>
      <c r="L11" s="42">
        <v>0.75</v>
      </c>
      <c r="M11" s="42">
        <v>0.75</v>
      </c>
      <c r="N11" s="95">
        <f t="shared" si="0"/>
        <v>0.6785714285714286</v>
      </c>
      <c r="O11" s="111">
        <f t="shared" si="1"/>
        <v>707.07142857142856</v>
      </c>
      <c r="P11" s="93"/>
      <c r="Q11" s="99"/>
      <c r="R11" s="36"/>
      <c r="S11" s="69" t="s">
        <v>125</v>
      </c>
      <c r="T11" s="81">
        <f t="shared" ref="T11:Z11" si="8">(G24*$D26)/$E26</f>
        <v>1</v>
      </c>
      <c r="U11" s="81">
        <f t="shared" si="8"/>
        <v>0.5</v>
      </c>
      <c r="V11" s="81">
        <f t="shared" si="8"/>
        <v>1</v>
      </c>
      <c r="W11" s="81">
        <f t="shared" si="8"/>
        <v>0.5</v>
      </c>
      <c r="X11" s="81">
        <f t="shared" si="8"/>
        <v>0</v>
      </c>
      <c r="Y11" s="81">
        <f t="shared" si="8"/>
        <v>0.25</v>
      </c>
      <c r="Z11" s="81">
        <f t="shared" si="8"/>
        <v>0.75</v>
      </c>
      <c r="AA11" s="73" t="s">
        <v>128</v>
      </c>
      <c r="AB11" s="86">
        <f t="shared" si="3"/>
        <v>0.5714285714285714</v>
      </c>
      <c r="AC11" s="73" t="s">
        <v>125</v>
      </c>
      <c r="AD11" s="70">
        <f t="shared" ref="AD11:AJ11" si="9">(G26*$D26+G29*$D29+G32*$D32+G33*$D33)/($D26+$D29+$D32+$D33)</f>
        <v>0.90650741350906094</v>
      </c>
      <c r="AE11" s="70">
        <f t="shared" si="9"/>
        <v>0.53586628226249311</v>
      </c>
      <c r="AF11" s="70">
        <f t="shared" si="9"/>
        <v>0.7624931356397584</v>
      </c>
      <c r="AG11" s="70">
        <f t="shared" si="9"/>
        <v>0.22662685337726524</v>
      </c>
      <c r="AH11" s="70">
        <f t="shared" si="9"/>
        <v>0.10680944535969247</v>
      </c>
      <c r="AI11" s="70">
        <f t="shared" si="9"/>
        <v>0.37884404173531028</v>
      </c>
      <c r="AJ11" s="70">
        <f t="shared" si="9"/>
        <v>0</v>
      </c>
      <c r="AK11" s="76"/>
      <c r="AL11" s="78">
        <f t="shared" si="5"/>
        <v>0.41673531026908289</v>
      </c>
    </row>
    <row r="12" spans="1:38" ht="30" customHeight="1">
      <c r="A12" s="127"/>
      <c r="B12" s="89" t="s">
        <v>31</v>
      </c>
      <c r="C12" s="90" t="s">
        <v>142</v>
      </c>
      <c r="D12" s="111">
        <v>2278</v>
      </c>
      <c r="E12" s="129"/>
      <c r="F12" s="92" t="s">
        <v>143</v>
      </c>
      <c r="G12" s="42">
        <v>0.5</v>
      </c>
      <c r="H12" s="42">
        <v>0.5</v>
      </c>
      <c r="I12" s="42">
        <v>0.5</v>
      </c>
      <c r="J12" s="42">
        <v>0.5</v>
      </c>
      <c r="K12" s="42">
        <v>0.25</v>
      </c>
      <c r="L12" s="42">
        <v>0.5</v>
      </c>
      <c r="M12" s="42">
        <v>0.5</v>
      </c>
      <c r="N12" s="95">
        <f t="shared" si="0"/>
        <v>0.4642857142857143</v>
      </c>
      <c r="O12" s="111">
        <f t="shared" si="1"/>
        <v>1057.6428571428571</v>
      </c>
      <c r="P12" s="93"/>
      <c r="Q12" s="99"/>
      <c r="R12" s="36"/>
      <c r="S12" s="74"/>
      <c r="T12" s="75">
        <f t="shared" ref="T12:Z12" si="10">(T8*$E8+T9*$E18+T10*$E25+T11*$E26)/($E8+$E18+$E25+$E26)</f>
        <v>0.88677712800519815</v>
      </c>
      <c r="U12" s="75">
        <f t="shared" si="10"/>
        <v>0.54541910331384014</v>
      </c>
      <c r="V12" s="75">
        <f t="shared" si="10"/>
        <v>0.88591617933723199</v>
      </c>
      <c r="W12" s="75">
        <f t="shared" si="10"/>
        <v>0.71825048732943475</v>
      </c>
      <c r="X12" s="75">
        <f t="shared" si="10"/>
        <v>0.41293047433398311</v>
      </c>
      <c r="Y12" s="75">
        <f t="shared" si="10"/>
        <v>0.44899285250162441</v>
      </c>
      <c r="Z12" s="75">
        <f t="shared" si="10"/>
        <v>0.43808479532163741</v>
      </c>
      <c r="AA12" s="75">
        <f>AVERAGE(T12:Z12)</f>
        <v>0.61948157430613571</v>
      </c>
      <c r="AB12" s="86">
        <f>1-AA12</f>
        <v>0.38051842569386429</v>
      </c>
      <c r="AC12" s="73" t="s">
        <v>126</v>
      </c>
      <c r="AD12" s="70">
        <f t="shared" ref="AD12:AJ12" si="11">T24</f>
        <v>0.25</v>
      </c>
      <c r="AE12" s="70">
        <f t="shared" si="11"/>
        <v>0</v>
      </c>
      <c r="AF12" s="70">
        <f t="shared" si="11"/>
        <v>0</v>
      </c>
      <c r="AG12" s="70">
        <f t="shared" si="11"/>
        <v>0</v>
      </c>
      <c r="AH12" s="70">
        <f t="shared" si="11"/>
        <v>0</v>
      </c>
      <c r="AI12" s="70">
        <f t="shared" si="11"/>
        <v>0</v>
      </c>
      <c r="AJ12" s="70">
        <f t="shared" si="11"/>
        <v>0</v>
      </c>
      <c r="AK12" s="77"/>
      <c r="AL12" s="78">
        <f t="shared" si="5"/>
        <v>3.5714285714285712E-2</v>
      </c>
    </row>
    <row r="13" spans="1:38" ht="30" customHeight="1">
      <c r="A13" s="127"/>
      <c r="B13" s="89" t="s">
        <v>31</v>
      </c>
      <c r="C13" s="90" t="s">
        <v>144</v>
      </c>
      <c r="D13" s="111">
        <v>1342</v>
      </c>
      <c r="E13" s="129"/>
      <c r="F13" s="92" t="s">
        <v>145</v>
      </c>
      <c r="G13" s="42">
        <v>0.75</v>
      </c>
      <c r="H13" s="42">
        <v>0.75</v>
      </c>
      <c r="I13" s="42">
        <v>0.5</v>
      </c>
      <c r="J13" s="42">
        <v>1</v>
      </c>
      <c r="K13" s="42">
        <v>0.5</v>
      </c>
      <c r="L13" s="42">
        <v>0.75</v>
      </c>
      <c r="M13" s="42">
        <v>0.75</v>
      </c>
      <c r="N13" s="95">
        <f t="shared" si="0"/>
        <v>0.7142857142857143</v>
      </c>
      <c r="O13" s="111">
        <f t="shared" si="1"/>
        <v>958.57142857142856</v>
      </c>
      <c r="P13" s="93"/>
      <c r="Q13" s="99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73" t="s">
        <v>127</v>
      </c>
      <c r="AD13" s="70">
        <f t="shared" ref="AD13:AJ13" si="12">T26</f>
        <v>0.49277456647398843</v>
      </c>
      <c r="AE13" s="70">
        <f t="shared" si="12"/>
        <v>0.24638728323699421</v>
      </c>
      <c r="AF13" s="70">
        <f t="shared" si="12"/>
        <v>0.36958092485549132</v>
      </c>
      <c r="AG13" s="70">
        <f t="shared" si="12"/>
        <v>0.12319364161849711</v>
      </c>
      <c r="AH13" s="70">
        <f t="shared" si="12"/>
        <v>0</v>
      </c>
      <c r="AI13" s="70">
        <f t="shared" si="12"/>
        <v>0</v>
      </c>
      <c r="AJ13" s="70">
        <f t="shared" si="12"/>
        <v>0</v>
      </c>
      <c r="AK13" s="73" t="s">
        <v>128</v>
      </c>
      <c r="AL13" s="78">
        <f t="shared" si="5"/>
        <v>0.17599091659785301</v>
      </c>
    </row>
    <row r="14" spans="1:38" ht="30" customHeight="1">
      <c r="A14" s="127"/>
      <c r="B14" s="89" t="s">
        <v>31</v>
      </c>
      <c r="C14" s="90" t="s">
        <v>146</v>
      </c>
      <c r="D14" s="111">
        <v>3316</v>
      </c>
      <c r="E14" s="129"/>
      <c r="F14" s="92" t="s">
        <v>147</v>
      </c>
      <c r="G14" s="42">
        <v>1</v>
      </c>
      <c r="H14" s="42">
        <v>0.75</v>
      </c>
      <c r="I14" s="42">
        <v>1</v>
      </c>
      <c r="J14" s="42">
        <v>1</v>
      </c>
      <c r="K14" s="42">
        <v>0.25</v>
      </c>
      <c r="L14" s="42">
        <v>0.25</v>
      </c>
      <c r="M14" s="42">
        <v>0.75</v>
      </c>
      <c r="N14" s="95">
        <f t="shared" si="0"/>
        <v>0.7142857142857143</v>
      </c>
      <c r="O14" s="111">
        <f t="shared" si="1"/>
        <v>2368.5714285714284</v>
      </c>
      <c r="P14" s="93"/>
      <c r="Q14" s="99"/>
      <c r="R14" s="4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74"/>
      <c r="AD14" s="75">
        <f t="shared" ref="AD14:AJ14" si="13">(AD8*$D$46+AD9*$D$47+AD10*$D$48+AD11*$D$49+AD12*$D$50+AD13*$D$51)/($D$52)</f>
        <v>0.81246931461115479</v>
      </c>
      <c r="AE14" s="75">
        <f t="shared" si="13"/>
        <v>0.48676232325216023</v>
      </c>
      <c r="AF14" s="75">
        <f t="shared" si="13"/>
        <v>0.75920561665357422</v>
      </c>
      <c r="AG14" s="75">
        <f t="shared" si="13"/>
        <v>0.55787264336213671</v>
      </c>
      <c r="AH14" s="75">
        <f t="shared" si="13"/>
        <v>0.33110761979575803</v>
      </c>
      <c r="AI14" s="75">
        <f t="shared" si="13"/>
        <v>0.39222677729772193</v>
      </c>
      <c r="AJ14" s="75">
        <f t="shared" si="13"/>
        <v>0.28669972505891594</v>
      </c>
      <c r="AK14" s="75">
        <f>AVERAGE(AD14:AJ14)</f>
        <v>0.51804914571877458</v>
      </c>
      <c r="AL14" s="78">
        <f>1-AK14</f>
        <v>0.48195085428122542</v>
      </c>
    </row>
    <row r="15" spans="1:38" ht="45" customHeight="1">
      <c r="A15" s="127"/>
      <c r="B15" s="89" t="s">
        <v>31</v>
      </c>
      <c r="C15" s="90" t="s">
        <v>148</v>
      </c>
      <c r="D15" s="111">
        <v>633</v>
      </c>
      <c r="E15" s="129"/>
      <c r="F15" s="92" t="s">
        <v>149</v>
      </c>
      <c r="G15" s="42">
        <v>1</v>
      </c>
      <c r="H15" s="42">
        <v>0.5</v>
      </c>
      <c r="I15" s="42">
        <v>0.5</v>
      </c>
      <c r="J15" s="42">
        <v>0.5</v>
      </c>
      <c r="K15" s="42">
        <v>0.5</v>
      </c>
      <c r="L15" s="42">
        <v>0.5</v>
      </c>
      <c r="M15" s="42">
        <v>0.5</v>
      </c>
      <c r="N15" s="95">
        <f t="shared" si="0"/>
        <v>0.5714285714285714</v>
      </c>
      <c r="O15" s="111">
        <f t="shared" si="1"/>
        <v>361.71428571428572</v>
      </c>
      <c r="P15" s="93"/>
      <c r="Q15" s="99"/>
      <c r="R15" s="4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43"/>
      <c r="AD15" s="43"/>
      <c r="AE15" s="43"/>
      <c r="AF15" s="43"/>
      <c r="AG15" s="43"/>
      <c r="AH15" s="43"/>
      <c r="AI15" s="43"/>
      <c r="AJ15" s="43"/>
      <c r="AK15" s="43"/>
      <c r="AL15" s="43"/>
    </row>
    <row r="16" spans="1:38" ht="30" customHeight="1">
      <c r="A16" s="127"/>
      <c r="B16" s="89" t="s">
        <v>31</v>
      </c>
      <c r="C16" s="90" t="s">
        <v>150</v>
      </c>
      <c r="D16" s="111">
        <v>2728</v>
      </c>
      <c r="E16" s="130"/>
      <c r="F16" s="92" t="s">
        <v>151</v>
      </c>
      <c r="G16" s="42">
        <v>0.75</v>
      </c>
      <c r="H16" s="42">
        <v>0.25</v>
      </c>
      <c r="I16" s="42">
        <v>1</v>
      </c>
      <c r="J16" s="42">
        <v>0.5</v>
      </c>
      <c r="K16" s="42">
        <v>1</v>
      </c>
      <c r="L16" s="42">
        <v>0.5</v>
      </c>
      <c r="M16" s="42">
        <v>0</v>
      </c>
      <c r="N16" s="95">
        <f t="shared" si="0"/>
        <v>0.5714285714285714</v>
      </c>
      <c r="O16" s="111">
        <f t="shared" si="1"/>
        <v>1558.8571428571427</v>
      </c>
      <c r="P16" s="111">
        <f>SUM(O8:O16)</f>
        <v>10231</v>
      </c>
      <c r="Q16" s="102">
        <f>P16/E8</f>
        <v>0.64569264752287792</v>
      </c>
      <c r="R16" s="4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43"/>
      <c r="AD16" s="43"/>
      <c r="AE16" s="43"/>
      <c r="AF16" s="43"/>
      <c r="AG16" s="43"/>
      <c r="AH16" s="43"/>
      <c r="AI16" s="43"/>
      <c r="AJ16" s="43"/>
      <c r="AK16" s="43"/>
      <c r="AL16" s="43"/>
    </row>
    <row r="17" spans="1:38" ht="12.75">
      <c r="A17" s="45"/>
      <c r="B17" s="46"/>
      <c r="C17" s="47"/>
      <c r="D17" s="47"/>
      <c r="E17" s="47"/>
      <c r="F17" s="48"/>
      <c r="G17" s="49"/>
      <c r="H17" s="49"/>
      <c r="I17" s="49"/>
      <c r="J17" s="49"/>
      <c r="K17" s="49"/>
      <c r="L17" s="49"/>
      <c r="M17" s="49"/>
      <c r="N17" s="47"/>
      <c r="O17" s="50"/>
      <c r="P17" s="51"/>
      <c r="Q17" s="52"/>
      <c r="R17" s="4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43"/>
      <c r="AD17" s="43"/>
      <c r="AE17" s="43"/>
      <c r="AF17" s="43"/>
      <c r="AG17" s="43"/>
      <c r="AH17" s="43"/>
      <c r="AI17" s="43"/>
      <c r="AJ17" s="43"/>
      <c r="AK17" s="43"/>
      <c r="AL17" s="43"/>
    </row>
    <row r="18" spans="1:38" ht="45" customHeight="1">
      <c r="A18" s="127" t="s">
        <v>195</v>
      </c>
      <c r="B18" s="89" t="s">
        <v>123</v>
      </c>
      <c r="C18" s="90" t="s">
        <v>152</v>
      </c>
      <c r="D18" s="111">
        <v>1874</v>
      </c>
      <c r="E18" s="137">
        <f>SUM(D18:D22)</f>
        <v>6811</v>
      </c>
      <c r="F18" s="92" t="s">
        <v>153</v>
      </c>
      <c r="G18" s="53">
        <v>0.75</v>
      </c>
      <c r="H18" s="53">
        <v>0.5</v>
      </c>
      <c r="I18" s="53">
        <v>0.75</v>
      </c>
      <c r="J18" s="53">
        <v>0.75</v>
      </c>
      <c r="K18" s="53">
        <v>0.5</v>
      </c>
      <c r="L18" s="53">
        <v>0.5</v>
      </c>
      <c r="M18" s="53">
        <v>0</v>
      </c>
      <c r="N18" s="95">
        <f t="shared" ref="N18:N26" si="14">AVERAGE(G18:M18)</f>
        <v>0.5357142857142857</v>
      </c>
      <c r="O18" s="96">
        <f t="shared" ref="O18:O26" si="15">N18*D18</f>
        <v>1003.9285714285714</v>
      </c>
      <c r="P18" s="131">
        <f>SUM(O23:O25)</f>
        <v>3166.3928571428569</v>
      </c>
      <c r="Q18" s="134">
        <f>P18/E25</f>
        <v>0.55385566855743518</v>
      </c>
      <c r="R18" s="4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E18" s="43"/>
      <c r="AF18" s="43"/>
      <c r="AG18" s="43"/>
      <c r="AH18" s="43"/>
      <c r="AI18" s="43"/>
      <c r="AJ18" s="43"/>
      <c r="AK18" s="43"/>
      <c r="AL18" s="43"/>
    </row>
    <row r="19" spans="1:38" ht="30" customHeight="1">
      <c r="A19" s="127"/>
      <c r="B19" s="89" t="s">
        <v>123</v>
      </c>
      <c r="C19" s="90" t="s">
        <v>154</v>
      </c>
      <c r="D19" s="111">
        <v>1658</v>
      </c>
      <c r="E19" s="129"/>
      <c r="F19" s="92" t="s">
        <v>155</v>
      </c>
      <c r="G19" s="53">
        <v>1</v>
      </c>
      <c r="H19" s="53">
        <v>0.25</v>
      </c>
      <c r="I19" s="53">
        <v>1</v>
      </c>
      <c r="J19" s="53">
        <v>1</v>
      </c>
      <c r="K19" s="53">
        <v>0.5</v>
      </c>
      <c r="L19" s="53">
        <v>0.75</v>
      </c>
      <c r="M19" s="53">
        <v>0</v>
      </c>
      <c r="N19" s="95">
        <f t="shared" si="14"/>
        <v>0.6428571428571429</v>
      </c>
      <c r="O19" s="96">
        <f t="shared" si="15"/>
        <v>1065.8571428571429</v>
      </c>
      <c r="P19" s="132"/>
      <c r="Q19" s="135"/>
      <c r="R19" s="4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E19" s="43"/>
      <c r="AF19" s="43"/>
      <c r="AG19" s="43"/>
      <c r="AH19" s="43"/>
      <c r="AI19" s="43"/>
      <c r="AJ19" s="43"/>
      <c r="AK19" s="43"/>
      <c r="AL19" s="43"/>
    </row>
    <row r="20" spans="1:38" ht="60" customHeight="1">
      <c r="A20" s="127"/>
      <c r="B20" s="89" t="s">
        <v>123</v>
      </c>
      <c r="C20" s="90" t="s">
        <v>156</v>
      </c>
      <c r="D20" s="111">
        <v>601</v>
      </c>
      <c r="E20" s="129"/>
      <c r="F20" s="92" t="s">
        <v>157</v>
      </c>
      <c r="G20" s="53">
        <v>0.75</v>
      </c>
      <c r="H20" s="53">
        <v>0.5</v>
      </c>
      <c r="I20" s="53">
        <v>1</v>
      </c>
      <c r="J20" s="53">
        <v>1</v>
      </c>
      <c r="K20" s="53">
        <v>0.5</v>
      </c>
      <c r="L20" s="53">
        <v>0.5</v>
      </c>
      <c r="M20" s="53">
        <v>0.5</v>
      </c>
      <c r="N20" s="95">
        <f t="shared" si="14"/>
        <v>0.6785714285714286</v>
      </c>
      <c r="O20" s="96">
        <f t="shared" si="15"/>
        <v>407.82142857142861</v>
      </c>
      <c r="P20" s="132"/>
      <c r="Q20" s="135"/>
      <c r="R20" s="4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E20" s="43"/>
      <c r="AF20" s="43"/>
      <c r="AG20" s="43"/>
      <c r="AH20" s="43"/>
      <c r="AI20" s="43"/>
      <c r="AJ20" s="43"/>
      <c r="AK20" s="43"/>
      <c r="AL20" s="43"/>
    </row>
    <row r="21" spans="1:38" ht="45" customHeight="1">
      <c r="A21" s="127"/>
      <c r="B21" s="89" t="s">
        <v>123</v>
      </c>
      <c r="C21" s="90" t="s">
        <v>158</v>
      </c>
      <c r="D21" s="111">
        <v>1109</v>
      </c>
      <c r="E21" s="129"/>
      <c r="F21" s="92" t="s">
        <v>159</v>
      </c>
      <c r="G21" s="53">
        <v>1</v>
      </c>
      <c r="H21" s="53">
        <v>0.5</v>
      </c>
      <c r="I21" s="53">
        <v>1</v>
      </c>
      <c r="J21" s="53">
        <v>0.75</v>
      </c>
      <c r="K21" s="53">
        <v>0.5</v>
      </c>
      <c r="L21" s="53">
        <v>0.5</v>
      </c>
      <c r="M21" s="53">
        <v>0.5</v>
      </c>
      <c r="N21" s="95">
        <f t="shared" si="14"/>
        <v>0.6785714285714286</v>
      </c>
      <c r="O21" s="96">
        <f t="shared" si="15"/>
        <v>752.53571428571433</v>
      </c>
      <c r="P21" s="132"/>
      <c r="Q21" s="135"/>
      <c r="R21" s="4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E21" s="43"/>
      <c r="AF21" s="43"/>
      <c r="AG21" s="43"/>
      <c r="AH21" s="43"/>
      <c r="AI21" s="43"/>
      <c r="AJ21" s="43"/>
      <c r="AK21" s="43"/>
      <c r="AL21" s="43"/>
    </row>
    <row r="22" spans="1:38" ht="30" customHeight="1">
      <c r="A22" s="127"/>
      <c r="B22" s="89" t="s">
        <v>123</v>
      </c>
      <c r="C22" s="90" t="s">
        <v>160</v>
      </c>
      <c r="D22" s="111">
        <v>1569</v>
      </c>
      <c r="E22" s="129"/>
      <c r="F22" s="92" t="s">
        <v>161</v>
      </c>
      <c r="G22" s="53">
        <v>1</v>
      </c>
      <c r="H22" s="53">
        <v>0.75</v>
      </c>
      <c r="I22" s="53">
        <v>1</v>
      </c>
      <c r="J22" s="53">
        <v>0.5</v>
      </c>
      <c r="K22" s="53">
        <v>0.5</v>
      </c>
      <c r="L22" s="53">
        <v>0.25</v>
      </c>
      <c r="M22" s="53">
        <v>0.75</v>
      </c>
      <c r="N22" s="95">
        <f t="shared" si="14"/>
        <v>0.6785714285714286</v>
      </c>
      <c r="O22" s="96">
        <f t="shared" si="15"/>
        <v>1064.6785714285716</v>
      </c>
      <c r="P22" s="132"/>
      <c r="Q22" s="135"/>
      <c r="R22" s="43"/>
      <c r="S22" s="64" t="s">
        <v>192</v>
      </c>
      <c r="T22" s="64"/>
      <c r="U22" s="64"/>
      <c r="V22" s="64"/>
      <c r="W22" s="64"/>
      <c r="X22" s="64"/>
      <c r="Y22" s="64"/>
      <c r="Z22" s="64"/>
      <c r="AA22" s="43"/>
      <c r="AB22" s="43"/>
      <c r="AE22" s="43"/>
      <c r="AF22" s="43"/>
      <c r="AG22" s="54"/>
      <c r="AH22" s="43"/>
      <c r="AI22" s="43"/>
      <c r="AJ22" s="43"/>
      <c r="AK22" s="43"/>
      <c r="AL22" s="43"/>
    </row>
    <row r="23" spans="1:38" ht="45" customHeight="1">
      <c r="A23" s="127"/>
      <c r="B23" s="89" t="s">
        <v>124</v>
      </c>
      <c r="C23" s="90" t="s">
        <v>162</v>
      </c>
      <c r="D23" s="111">
        <v>1312</v>
      </c>
      <c r="E23" s="129"/>
      <c r="F23" s="92" t="s">
        <v>163</v>
      </c>
      <c r="G23" s="42">
        <v>1</v>
      </c>
      <c r="H23" s="42">
        <v>0.5</v>
      </c>
      <c r="I23" s="42">
        <v>0.5</v>
      </c>
      <c r="J23" s="42">
        <v>0.5</v>
      </c>
      <c r="K23" s="42">
        <v>0.5</v>
      </c>
      <c r="L23" s="42">
        <v>0.5</v>
      </c>
      <c r="M23" s="42">
        <v>0.75</v>
      </c>
      <c r="N23" s="95">
        <f t="shared" si="14"/>
        <v>0.6071428571428571</v>
      </c>
      <c r="O23" s="96">
        <f t="shared" si="15"/>
        <v>796.57142857142856</v>
      </c>
      <c r="P23" s="132"/>
      <c r="Q23" s="135"/>
      <c r="R23" s="43"/>
      <c r="S23" s="80" t="s">
        <v>115</v>
      </c>
      <c r="T23" s="80" t="s">
        <v>116</v>
      </c>
      <c r="U23" s="80" t="s">
        <v>117</v>
      </c>
      <c r="V23" s="80" t="s">
        <v>118</v>
      </c>
      <c r="W23" s="80" t="s">
        <v>119</v>
      </c>
      <c r="X23" s="80" t="s">
        <v>120</v>
      </c>
      <c r="Y23" s="80" t="s">
        <v>121</v>
      </c>
      <c r="Z23" s="80" t="s">
        <v>132</v>
      </c>
      <c r="AA23" s="43"/>
      <c r="AB23" s="43"/>
      <c r="AE23" s="43"/>
      <c r="AF23" s="43"/>
      <c r="AG23" s="43"/>
      <c r="AH23" s="43"/>
      <c r="AI23" s="43"/>
      <c r="AJ23" s="43"/>
      <c r="AK23" s="43"/>
      <c r="AL23" s="43"/>
    </row>
    <row r="24" spans="1:38" ht="30" customHeight="1">
      <c r="A24" s="127"/>
      <c r="B24" s="89" t="s">
        <v>124</v>
      </c>
      <c r="C24" s="90" t="s">
        <v>164</v>
      </c>
      <c r="D24" s="111">
        <v>3030</v>
      </c>
      <c r="E24" s="130"/>
      <c r="F24" s="92" t="s">
        <v>165</v>
      </c>
      <c r="G24" s="42">
        <v>1</v>
      </c>
      <c r="H24" s="42">
        <v>0.5</v>
      </c>
      <c r="I24" s="42">
        <v>1</v>
      </c>
      <c r="J24" s="42">
        <v>0.5</v>
      </c>
      <c r="K24" s="42">
        <v>0</v>
      </c>
      <c r="L24" s="42">
        <v>0.25</v>
      </c>
      <c r="M24" s="42">
        <v>0.75</v>
      </c>
      <c r="N24" s="95">
        <f t="shared" si="14"/>
        <v>0.5714285714285714</v>
      </c>
      <c r="O24" s="96">
        <f t="shared" si="15"/>
        <v>1731.4285714285713</v>
      </c>
      <c r="P24" s="132"/>
      <c r="Q24" s="135"/>
      <c r="R24" s="43"/>
      <c r="S24" s="69" t="s">
        <v>126</v>
      </c>
      <c r="T24" s="81">
        <f t="shared" ref="T24:Z24" si="16">(G28*$D28)/$E28</f>
        <v>0.25</v>
      </c>
      <c r="U24" s="81">
        <f t="shared" si="16"/>
        <v>0</v>
      </c>
      <c r="V24" s="81">
        <f t="shared" si="16"/>
        <v>0</v>
      </c>
      <c r="W24" s="81">
        <f t="shared" si="16"/>
        <v>0</v>
      </c>
      <c r="X24" s="81">
        <f t="shared" si="16"/>
        <v>0</v>
      </c>
      <c r="Y24" s="81">
        <f t="shared" si="16"/>
        <v>0</v>
      </c>
      <c r="Z24" s="81">
        <f t="shared" si="16"/>
        <v>0</v>
      </c>
      <c r="AA24" s="43"/>
      <c r="AB24" s="43"/>
      <c r="AE24" s="43"/>
      <c r="AF24" s="43"/>
      <c r="AG24" s="43"/>
      <c r="AH24" s="43"/>
      <c r="AI24" s="43"/>
      <c r="AJ24" s="43"/>
      <c r="AK24" s="43"/>
      <c r="AL24" s="43"/>
    </row>
    <row r="25" spans="1:38" ht="30" customHeight="1">
      <c r="A25" s="127"/>
      <c r="B25" s="89" t="s">
        <v>124</v>
      </c>
      <c r="C25" s="90" t="s">
        <v>166</v>
      </c>
      <c r="D25" s="111">
        <v>1375</v>
      </c>
      <c r="E25" s="111">
        <f>SUM(D23:D25)</f>
        <v>5717</v>
      </c>
      <c r="F25" s="92" t="s">
        <v>167</v>
      </c>
      <c r="G25" s="42">
        <v>0.75</v>
      </c>
      <c r="H25" s="42">
        <v>0.25</v>
      </c>
      <c r="I25" s="42">
        <v>1</v>
      </c>
      <c r="J25" s="42">
        <v>0.5</v>
      </c>
      <c r="K25" s="42">
        <v>0</v>
      </c>
      <c r="L25" s="42">
        <v>0.5</v>
      </c>
      <c r="M25" s="42">
        <v>0.25</v>
      </c>
      <c r="N25" s="95">
        <f t="shared" si="14"/>
        <v>0.4642857142857143</v>
      </c>
      <c r="O25" s="96">
        <f t="shared" si="15"/>
        <v>638.39285714285711</v>
      </c>
      <c r="P25" s="133"/>
      <c r="Q25" s="136"/>
      <c r="R25" s="43"/>
      <c r="S25" s="69" t="s">
        <v>125</v>
      </c>
      <c r="T25" s="81">
        <f t="shared" ref="T25:Z25" si="17">(G29*$D29+G32*$D32+G33*$D33)/$E33</f>
        <v>0.86036497847037108</v>
      </c>
      <c r="U25" s="81">
        <f t="shared" si="17"/>
        <v>0.43018248923518554</v>
      </c>
      <c r="V25" s="81">
        <f t="shared" si="17"/>
        <v>0.64527373385277831</v>
      </c>
      <c r="W25" s="81">
        <f t="shared" si="17"/>
        <v>0.21509124461759277</v>
      </c>
      <c r="X25" s="81">
        <f t="shared" si="17"/>
        <v>0.15952429772401067</v>
      </c>
      <c r="Y25" s="81">
        <f t="shared" si="17"/>
        <v>0.31904859544802133</v>
      </c>
      <c r="Z25" s="81">
        <f t="shared" si="17"/>
        <v>0</v>
      </c>
      <c r="AA25" s="43"/>
      <c r="AB25" s="43"/>
      <c r="AE25" s="43"/>
      <c r="AF25" s="43"/>
      <c r="AG25" s="43"/>
      <c r="AH25" s="43"/>
      <c r="AI25" s="43"/>
      <c r="AJ25" s="43"/>
      <c r="AK25" s="43"/>
      <c r="AL25" s="43"/>
    </row>
    <row r="26" spans="1:38" ht="30" customHeight="1">
      <c r="A26" s="127"/>
      <c r="B26" s="89" t="s">
        <v>125</v>
      </c>
      <c r="C26" s="90" t="s">
        <v>168</v>
      </c>
      <c r="D26" s="111">
        <v>2407</v>
      </c>
      <c r="E26" s="111">
        <f>D26</f>
        <v>2407</v>
      </c>
      <c r="F26" s="92" t="s">
        <v>169</v>
      </c>
      <c r="G26" s="42">
        <v>1</v>
      </c>
      <c r="H26" s="42">
        <v>0.75</v>
      </c>
      <c r="I26" s="42">
        <v>1</v>
      </c>
      <c r="J26" s="42">
        <v>0.25</v>
      </c>
      <c r="K26" s="42">
        <v>0</v>
      </c>
      <c r="L26" s="42">
        <v>0.5</v>
      </c>
      <c r="M26" s="42">
        <v>0</v>
      </c>
      <c r="N26" s="95">
        <f t="shared" si="14"/>
        <v>0.5</v>
      </c>
      <c r="O26" s="96">
        <f t="shared" si="15"/>
        <v>1203.5</v>
      </c>
      <c r="P26" s="111">
        <f>SUM(O18:O26)</f>
        <v>8664.7142857142862</v>
      </c>
      <c r="Q26" s="102">
        <f>P26/(D18+D19+D20+D21+D22+D23+D24+D25+D26)</f>
        <v>0.5801616528767517</v>
      </c>
      <c r="R26" s="43"/>
      <c r="S26" s="69" t="s">
        <v>127</v>
      </c>
      <c r="T26" s="81">
        <f t="shared" ref="T26:Z26" si="18">(G30*$D30+G34*$D34)/$E34</f>
        <v>0.49277456647398843</v>
      </c>
      <c r="U26" s="81">
        <f t="shared" si="18"/>
        <v>0.24638728323699421</v>
      </c>
      <c r="V26" s="81">
        <f t="shared" si="18"/>
        <v>0.36958092485549132</v>
      </c>
      <c r="W26" s="81">
        <f t="shared" si="18"/>
        <v>0.12319364161849711</v>
      </c>
      <c r="X26" s="81">
        <f t="shared" si="18"/>
        <v>0</v>
      </c>
      <c r="Y26" s="81">
        <f t="shared" si="18"/>
        <v>0</v>
      </c>
      <c r="Z26" s="81">
        <f t="shared" si="18"/>
        <v>0</v>
      </c>
      <c r="AA26" s="73" t="s">
        <v>128</v>
      </c>
      <c r="AB26" s="43"/>
      <c r="AE26" s="43"/>
      <c r="AF26" s="43"/>
      <c r="AG26" s="43"/>
      <c r="AH26" s="43"/>
      <c r="AI26" s="43"/>
      <c r="AJ26" s="43"/>
      <c r="AK26" s="43"/>
      <c r="AL26" s="43"/>
    </row>
    <row r="27" spans="1:38" ht="12.75">
      <c r="A27" s="45"/>
      <c r="B27" s="46"/>
      <c r="C27" s="47"/>
      <c r="D27" s="47"/>
      <c r="E27" s="47"/>
      <c r="F27" s="48"/>
      <c r="G27" s="49"/>
      <c r="H27" s="49"/>
      <c r="I27" s="49"/>
      <c r="J27" s="49"/>
      <c r="K27" s="49"/>
      <c r="L27" s="49"/>
      <c r="M27" s="49"/>
      <c r="N27" s="47"/>
      <c r="O27" s="50"/>
      <c r="P27" s="51"/>
      <c r="Q27" s="52"/>
      <c r="R27" s="43"/>
      <c r="S27" s="74"/>
      <c r="T27" s="75">
        <f t="shared" ref="T27:Z27" si="19">(+T24*$E28+T25*$E33+T26*$E34)/($E28+$E33+$E34)</f>
        <v>0.58273905182804342</v>
      </c>
      <c r="U27" s="75">
        <f t="shared" si="19"/>
        <v>0.24497790277219766</v>
      </c>
      <c r="V27" s="75">
        <f t="shared" si="19"/>
        <v>0.3674668541582965</v>
      </c>
      <c r="W27" s="75">
        <f t="shared" si="19"/>
        <v>0.12248895138609883</v>
      </c>
      <c r="X27" s="75">
        <f t="shared" si="19"/>
        <v>7.814383286460426E-2</v>
      </c>
      <c r="Y27" s="75">
        <f t="shared" si="19"/>
        <v>0.15628766572920852</v>
      </c>
      <c r="Z27" s="75">
        <f t="shared" si="19"/>
        <v>0</v>
      </c>
      <c r="AA27" s="75">
        <f>AVERAGE(T27:Z27)</f>
        <v>0.22172917981977847</v>
      </c>
      <c r="AB27" s="44">
        <f>1-AA27</f>
        <v>0.77827082018022153</v>
      </c>
      <c r="AC27" s="43"/>
      <c r="AD27" s="43"/>
      <c r="AE27" s="43"/>
      <c r="AF27" s="43"/>
      <c r="AG27" s="43"/>
      <c r="AH27" s="43"/>
      <c r="AI27" s="43"/>
      <c r="AJ27" s="43"/>
      <c r="AK27" s="43"/>
      <c r="AL27" s="43"/>
    </row>
    <row r="28" spans="1:38" ht="30" customHeight="1">
      <c r="A28" s="123" t="s">
        <v>196</v>
      </c>
      <c r="B28" s="89" t="s">
        <v>126</v>
      </c>
      <c r="C28" s="90" t="s">
        <v>170</v>
      </c>
      <c r="D28" s="90">
        <v>3695</v>
      </c>
      <c r="E28" s="90">
        <f>D28</f>
        <v>3695</v>
      </c>
      <c r="F28" s="92" t="s">
        <v>171</v>
      </c>
      <c r="G28" s="42">
        <v>0.25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95">
        <f t="shared" ref="N28:N30" si="20">AVERAGE(G28:M28)</f>
        <v>3.5714285714285712E-2</v>
      </c>
      <c r="O28" s="96">
        <f t="shared" ref="O28:O30" si="21">N28*D28</f>
        <v>131.96428571428569</v>
      </c>
      <c r="P28" s="93"/>
      <c r="Q28" s="99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</row>
    <row r="29" spans="1:38" ht="30" customHeight="1">
      <c r="A29" s="123"/>
      <c r="B29" s="89" t="s">
        <v>125</v>
      </c>
      <c r="C29" s="90" t="s">
        <v>172</v>
      </c>
      <c r="D29" s="90">
        <v>681</v>
      </c>
      <c r="E29" s="90"/>
      <c r="F29" s="92" t="s">
        <v>173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95">
        <f t="shared" si="20"/>
        <v>0</v>
      </c>
      <c r="O29" s="96">
        <f t="shared" si="21"/>
        <v>0</v>
      </c>
      <c r="P29" s="93"/>
      <c r="Q29" s="99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</row>
    <row r="30" spans="1:38" ht="30" customHeight="1">
      <c r="A30" s="123"/>
      <c r="B30" s="89" t="s">
        <v>127</v>
      </c>
      <c r="C30" s="90" t="s">
        <v>174</v>
      </c>
      <c r="D30" s="90">
        <v>702</v>
      </c>
      <c r="E30" s="90"/>
      <c r="F30" s="92" t="s">
        <v>175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95">
        <f t="shared" si="20"/>
        <v>0</v>
      </c>
      <c r="O30" s="96">
        <f t="shared" si="21"/>
        <v>0</v>
      </c>
      <c r="P30" s="98">
        <f>SUM(O28:O30)</f>
        <v>131.96428571428569</v>
      </c>
      <c r="Q30" s="100">
        <f>P30/(D28+D29+D30)</f>
        <v>2.5987452877960948E-2</v>
      </c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</row>
    <row r="31" spans="1:38" ht="12.75">
      <c r="A31" s="45"/>
      <c r="B31" s="46"/>
      <c r="C31" s="47"/>
      <c r="D31" s="47"/>
      <c r="E31" s="47"/>
      <c r="F31" s="48"/>
      <c r="G31" s="49"/>
      <c r="H31" s="49"/>
      <c r="I31" s="49"/>
      <c r="J31" s="49"/>
      <c r="K31" s="49"/>
      <c r="L31" s="49"/>
      <c r="M31" s="49"/>
      <c r="N31" s="47"/>
      <c r="O31" s="50"/>
      <c r="P31" s="51"/>
      <c r="Q31" s="52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</row>
    <row r="32" spans="1:38" ht="30" customHeight="1">
      <c r="A32" s="123" t="s">
        <v>197</v>
      </c>
      <c r="B32" s="89" t="s">
        <v>125</v>
      </c>
      <c r="C32" s="90" t="s">
        <v>176</v>
      </c>
      <c r="D32" s="111">
        <v>3112</v>
      </c>
      <c r="E32" s="111"/>
      <c r="F32" s="92" t="s">
        <v>177</v>
      </c>
      <c r="G32" s="42">
        <v>1</v>
      </c>
      <c r="H32" s="42">
        <v>0.5</v>
      </c>
      <c r="I32" s="42">
        <v>0.75</v>
      </c>
      <c r="J32" s="42">
        <v>0.25</v>
      </c>
      <c r="K32" s="42">
        <v>0.25</v>
      </c>
      <c r="L32" s="42">
        <v>0.5</v>
      </c>
      <c r="M32" s="42">
        <v>0</v>
      </c>
      <c r="N32" s="95">
        <f t="shared" ref="N32:N34" si="22">AVERAGE(G32:M32)</f>
        <v>0.4642857142857143</v>
      </c>
      <c r="O32" s="96">
        <f t="shared" ref="O32:O34" si="23">N32*D32</f>
        <v>1444.8571428571429</v>
      </c>
      <c r="P32" s="93"/>
      <c r="Q32" s="99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</row>
    <row r="33" spans="1:38" ht="30" customHeight="1">
      <c r="A33" s="123"/>
      <c r="B33" s="89" t="s">
        <v>125</v>
      </c>
      <c r="C33" s="90" t="s">
        <v>178</v>
      </c>
      <c r="D33" s="111">
        <v>1084</v>
      </c>
      <c r="E33" s="111">
        <f>D33+D32+D29</f>
        <v>4877</v>
      </c>
      <c r="F33" s="92" t="s">
        <v>179</v>
      </c>
      <c r="G33" s="42">
        <v>1</v>
      </c>
      <c r="H33" s="42">
        <v>0.5</v>
      </c>
      <c r="I33" s="42">
        <v>0.75</v>
      </c>
      <c r="J33" s="42">
        <v>0.25</v>
      </c>
      <c r="K33" s="42">
        <v>0</v>
      </c>
      <c r="L33" s="42">
        <v>0</v>
      </c>
      <c r="M33" s="42">
        <v>0</v>
      </c>
      <c r="N33" s="95">
        <f t="shared" si="22"/>
        <v>0.35714285714285715</v>
      </c>
      <c r="O33" s="96">
        <f t="shared" si="23"/>
        <v>387.14285714285717</v>
      </c>
      <c r="P33" s="94"/>
      <c r="Q33" s="97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</row>
    <row r="34" spans="1:38" ht="30" customHeight="1">
      <c r="A34" s="123"/>
      <c r="B34" s="92" t="s">
        <v>127</v>
      </c>
      <c r="C34" s="90" t="s">
        <v>180</v>
      </c>
      <c r="D34" s="111">
        <v>682</v>
      </c>
      <c r="E34" s="111">
        <f>D34+D30</f>
        <v>1384</v>
      </c>
      <c r="F34" s="92" t="s">
        <v>181</v>
      </c>
      <c r="G34" s="42">
        <v>1</v>
      </c>
      <c r="H34" s="42">
        <v>0.5</v>
      </c>
      <c r="I34" s="42">
        <v>0.75</v>
      </c>
      <c r="J34" s="42">
        <v>0.25</v>
      </c>
      <c r="K34" s="42">
        <v>0</v>
      </c>
      <c r="L34" s="42">
        <v>0</v>
      </c>
      <c r="M34" s="42">
        <v>0</v>
      </c>
      <c r="N34" s="95">
        <f t="shared" si="22"/>
        <v>0.35714285714285715</v>
      </c>
      <c r="O34" s="96">
        <f t="shared" si="23"/>
        <v>243.57142857142858</v>
      </c>
      <c r="P34" s="111">
        <f>SUM(O32:O34)</f>
        <v>2075.5714285714284</v>
      </c>
      <c r="Q34" s="100">
        <f>P34/(D32+D33+D34)</f>
        <v>0.42549639782112103</v>
      </c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</row>
    <row r="35" spans="1:38" ht="12.75">
      <c r="A35" s="45"/>
      <c r="B35" s="48"/>
      <c r="C35" s="47"/>
      <c r="D35" s="47"/>
      <c r="E35" s="47"/>
      <c r="F35" s="48"/>
      <c r="G35" s="49"/>
      <c r="H35" s="49"/>
      <c r="I35" s="49"/>
      <c r="J35" s="49"/>
      <c r="K35" s="49"/>
      <c r="L35" s="49"/>
      <c r="M35" s="49"/>
      <c r="N35" s="47"/>
      <c r="O35" s="50"/>
      <c r="P35" s="51"/>
      <c r="Q35" s="52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</row>
    <row r="36" spans="1:38" ht="30" customHeight="1">
      <c r="A36" s="123" t="s">
        <v>198</v>
      </c>
      <c r="B36" s="92" t="s">
        <v>127</v>
      </c>
      <c r="C36" s="90" t="s">
        <v>182</v>
      </c>
      <c r="D36" s="111">
        <v>1465</v>
      </c>
      <c r="E36" s="137">
        <f>D36+D37</f>
        <v>2355</v>
      </c>
      <c r="F36" s="92" t="s">
        <v>183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95">
        <f t="shared" ref="N36:N37" si="24">AVERAGE(G36:M36)</f>
        <v>0</v>
      </c>
      <c r="O36" s="96">
        <f t="shared" ref="O36:O37" si="25">N36*D36</f>
        <v>0</v>
      </c>
      <c r="P36" s="94"/>
      <c r="Q36" s="97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</row>
    <row r="37" spans="1:38" ht="30" customHeight="1">
      <c r="A37" s="123"/>
      <c r="B37" s="92" t="s">
        <v>127</v>
      </c>
      <c r="C37" s="90" t="s">
        <v>184</v>
      </c>
      <c r="D37" s="111">
        <v>890</v>
      </c>
      <c r="E37" s="130"/>
      <c r="F37" s="92" t="s">
        <v>185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95">
        <f t="shared" si="24"/>
        <v>0</v>
      </c>
      <c r="O37" s="96">
        <f t="shared" si="25"/>
        <v>0</v>
      </c>
      <c r="P37" s="98">
        <f>SUM(O35:O37)</f>
        <v>0</v>
      </c>
      <c r="Q37" s="100">
        <f>P37/(D36+D37)</f>
        <v>0</v>
      </c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</row>
    <row r="38" spans="1:38" ht="12.75">
      <c r="A38" s="123"/>
      <c r="B38" s="48"/>
      <c r="C38" s="47"/>
      <c r="D38" s="47"/>
      <c r="E38" s="47"/>
      <c r="F38" s="48"/>
      <c r="G38" s="49"/>
      <c r="H38" s="49"/>
      <c r="I38" s="49"/>
      <c r="J38" s="49"/>
      <c r="K38" s="49"/>
      <c r="L38" s="49"/>
      <c r="M38" s="49"/>
      <c r="N38" s="47"/>
      <c r="O38" s="50"/>
      <c r="P38" s="51"/>
      <c r="Q38" s="52"/>
      <c r="R38" s="43"/>
      <c r="S38" s="64" t="s">
        <v>193</v>
      </c>
      <c r="T38" s="64"/>
      <c r="U38" s="64"/>
      <c r="V38" s="64"/>
      <c r="W38" s="64"/>
      <c r="X38" s="64"/>
      <c r="Y38" s="64"/>
      <c r="Z38" s="64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</row>
    <row r="39" spans="1:38" ht="30" customHeight="1">
      <c r="A39" s="124" t="s">
        <v>199</v>
      </c>
      <c r="B39" s="92" t="s">
        <v>127</v>
      </c>
      <c r="C39" s="90" t="s">
        <v>186</v>
      </c>
      <c r="D39" s="111">
        <v>1450</v>
      </c>
      <c r="E39" s="137">
        <f>D39+D40</f>
        <v>2454</v>
      </c>
      <c r="F39" s="92" t="s">
        <v>187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95">
        <f t="shared" ref="N39:N40" si="26">AVERAGE(G39:M39)</f>
        <v>0</v>
      </c>
      <c r="O39" s="96">
        <f t="shared" ref="O39:O40" si="27">N39*D39</f>
        <v>0</v>
      </c>
      <c r="P39" s="94"/>
      <c r="Q39" s="97"/>
      <c r="R39" s="43"/>
      <c r="S39" s="80" t="s">
        <v>115</v>
      </c>
      <c r="T39" s="80" t="s">
        <v>116</v>
      </c>
      <c r="U39" s="80" t="s">
        <v>117</v>
      </c>
      <c r="V39" s="80" t="s">
        <v>118</v>
      </c>
      <c r="W39" s="80" t="s">
        <v>119</v>
      </c>
      <c r="X39" s="80" t="s">
        <v>120</v>
      </c>
      <c r="Y39" s="80" t="s">
        <v>121</v>
      </c>
      <c r="Z39" s="80" t="s">
        <v>132</v>
      </c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</row>
    <row r="40" spans="1:38" ht="30" customHeight="1">
      <c r="A40" s="124"/>
      <c r="B40" s="92" t="s">
        <v>127</v>
      </c>
      <c r="C40" s="90" t="s">
        <v>188</v>
      </c>
      <c r="D40" s="111">
        <v>1004</v>
      </c>
      <c r="E40" s="130"/>
      <c r="F40" s="92" t="s">
        <v>189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95">
        <f t="shared" si="26"/>
        <v>0</v>
      </c>
      <c r="O40" s="96">
        <f t="shared" si="27"/>
        <v>0</v>
      </c>
      <c r="P40" s="98">
        <f>SUM(O38:O40)</f>
        <v>0</v>
      </c>
      <c r="Q40" s="100">
        <f>P40/(D39+D40)</f>
        <v>0</v>
      </c>
      <c r="R40" s="43"/>
      <c r="S40" s="82" t="s">
        <v>127</v>
      </c>
      <c r="T40" s="81">
        <f t="shared" ref="T40:Z40" si="28">(G36*$D36+G37*$D37+G39*$D39+G40*$D40)/$E39</f>
        <v>0</v>
      </c>
      <c r="U40" s="81">
        <f t="shared" si="28"/>
        <v>0</v>
      </c>
      <c r="V40" s="81">
        <f t="shared" si="28"/>
        <v>0</v>
      </c>
      <c r="W40" s="81">
        <f t="shared" si="28"/>
        <v>0</v>
      </c>
      <c r="X40" s="81">
        <f t="shared" si="28"/>
        <v>0</v>
      </c>
      <c r="Y40" s="81">
        <f t="shared" si="28"/>
        <v>0</v>
      </c>
      <c r="Z40" s="81">
        <f t="shared" si="28"/>
        <v>0</v>
      </c>
      <c r="AA40" s="73" t="s">
        <v>128</v>
      </c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</row>
    <row r="41" spans="1:38" ht="26.25">
      <c r="A41" s="55"/>
      <c r="B41" s="56"/>
      <c r="C41" s="57"/>
      <c r="D41" s="112">
        <f t="shared" ref="D41" si="29">SUM(D8:D40)</f>
        <v>45545</v>
      </c>
      <c r="E41" s="112">
        <f>SUM(E8:E39)</f>
        <v>45545</v>
      </c>
      <c r="F41" s="58"/>
      <c r="G41" s="59"/>
      <c r="H41" s="59"/>
      <c r="I41" s="59"/>
      <c r="J41" s="59"/>
      <c r="K41" s="59"/>
      <c r="L41" s="59"/>
      <c r="M41" s="59"/>
      <c r="N41" s="58"/>
      <c r="O41" s="58"/>
      <c r="P41" s="60"/>
      <c r="Q41" s="61"/>
      <c r="R41" s="43"/>
      <c r="S41" s="75"/>
      <c r="T41" s="75">
        <f t="shared" ref="T41:Z41" si="30">T40</f>
        <v>0</v>
      </c>
      <c r="U41" s="75">
        <f t="shared" si="30"/>
        <v>0</v>
      </c>
      <c r="V41" s="75">
        <f t="shared" si="30"/>
        <v>0</v>
      </c>
      <c r="W41" s="75">
        <f t="shared" si="30"/>
        <v>0</v>
      </c>
      <c r="X41" s="75">
        <f t="shared" si="30"/>
        <v>0</v>
      </c>
      <c r="Y41" s="75">
        <f t="shared" si="30"/>
        <v>0</v>
      </c>
      <c r="Z41" s="75">
        <f t="shared" si="30"/>
        <v>0</v>
      </c>
      <c r="AA41" s="75">
        <f>AVERAGE(T41:Z41)</f>
        <v>0</v>
      </c>
      <c r="AB41" s="44">
        <f>1-AA41</f>
        <v>1</v>
      </c>
      <c r="AC41" s="43"/>
      <c r="AD41" s="43"/>
      <c r="AE41" s="43"/>
      <c r="AF41" s="43"/>
      <c r="AG41" s="43"/>
      <c r="AH41" s="43"/>
      <c r="AI41" s="43"/>
      <c r="AJ41" s="43"/>
      <c r="AK41" s="43"/>
      <c r="AL41" s="43"/>
    </row>
    <row r="42" spans="1:38" ht="12.75"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43"/>
      <c r="AA42" s="43"/>
      <c r="AB42" s="43"/>
      <c r="AC42" s="36"/>
      <c r="AD42" s="36"/>
      <c r="AE42" s="36"/>
      <c r="AF42" s="36"/>
      <c r="AG42" s="36"/>
      <c r="AH42" s="36"/>
      <c r="AI42" s="36"/>
      <c r="AJ42" s="36"/>
      <c r="AK42" s="36"/>
      <c r="AL42" s="36"/>
    </row>
    <row r="43" spans="1:38" ht="12.7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43"/>
      <c r="AA43" s="43"/>
      <c r="AB43" s="43"/>
      <c r="AC43" s="36"/>
      <c r="AD43" s="36"/>
      <c r="AE43" s="36"/>
      <c r="AF43" s="36"/>
      <c r="AG43" s="36"/>
      <c r="AH43" s="36"/>
      <c r="AI43" s="36"/>
      <c r="AJ43" s="36"/>
      <c r="AK43" s="36"/>
      <c r="AL43" s="36"/>
    </row>
    <row r="44" spans="1:38" ht="30.75" customHeight="1">
      <c r="A44" s="36"/>
      <c r="B44" s="36"/>
      <c r="C44" s="110" t="s">
        <v>204</v>
      </c>
      <c r="D44" s="110" t="s">
        <v>201</v>
      </c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36"/>
      <c r="AD44" s="36"/>
      <c r="AE44" s="36"/>
      <c r="AF44" s="36"/>
      <c r="AG44" s="36"/>
      <c r="AH44" s="36"/>
      <c r="AI44" s="36"/>
      <c r="AJ44" s="36"/>
      <c r="AK44" s="36"/>
      <c r="AL44" s="36"/>
    </row>
    <row r="45" spans="1:38" ht="30.75" customHeight="1">
      <c r="A45" s="36"/>
      <c r="B45" s="36"/>
      <c r="C45" s="117" t="s">
        <v>115</v>
      </c>
      <c r="D45" s="87" t="s">
        <v>190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36"/>
      <c r="AD45" s="36"/>
      <c r="AE45" s="36"/>
      <c r="AF45" s="36"/>
      <c r="AG45" s="36"/>
      <c r="AH45" s="36"/>
      <c r="AI45" s="36"/>
      <c r="AJ45" s="36"/>
      <c r="AK45" s="36"/>
      <c r="AL45" s="36"/>
    </row>
    <row r="46" spans="1:38" ht="30.75" customHeight="1">
      <c r="A46" s="36"/>
      <c r="B46" s="36"/>
      <c r="C46" s="104" t="s">
        <v>31</v>
      </c>
      <c r="D46" s="113">
        <f>E8</f>
        <v>15845</v>
      </c>
      <c r="E46" s="62">
        <f t="shared" ref="E46:E51" si="31">D46/$D$52</f>
        <v>0.38896798900235663</v>
      </c>
      <c r="F46" s="36"/>
      <c r="G46" s="36"/>
      <c r="N46" s="36"/>
      <c r="O46" s="36"/>
      <c r="P46" s="36"/>
      <c r="Q46" s="36"/>
      <c r="R46" s="36"/>
      <c r="AA46" s="43"/>
      <c r="AB46" s="43"/>
      <c r="AC46" s="36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1:38" ht="30.75" customHeight="1">
      <c r="A47" s="36"/>
      <c r="B47" s="36"/>
      <c r="C47" s="105" t="s">
        <v>123</v>
      </c>
      <c r="D47" s="113">
        <f>E18</f>
        <v>6811</v>
      </c>
      <c r="E47" s="62">
        <f t="shared" si="31"/>
        <v>0.1671985467399843</v>
      </c>
      <c r="F47" s="36"/>
      <c r="G47" s="36"/>
      <c r="N47" s="36"/>
      <c r="O47" s="36"/>
      <c r="P47" s="36"/>
      <c r="Q47" s="36"/>
      <c r="R47" s="36"/>
      <c r="AA47" s="43"/>
      <c r="AB47" s="43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1:38" ht="30.75" customHeight="1">
      <c r="A48" s="36"/>
      <c r="B48" s="36"/>
      <c r="C48" s="106" t="s">
        <v>124</v>
      </c>
      <c r="D48" s="113">
        <f>E25</f>
        <v>5717</v>
      </c>
      <c r="E48" s="62">
        <f t="shared" si="31"/>
        <v>0.14034269442262373</v>
      </c>
      <c r="F48" s="36"/>
      <c r="G48" s="36"/>
      <c r="N48" s="36"/>
      <c r="O48" s="36"/>
      <c r="P48" s="63"/>
      <c r="Q48" s="36"/>
      <c r="R48" s="36"/>
      <c r="AA48" s="43"/>
      <c r="AB48" s="43"/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1:38" ht="30.75" customHeight="1">
      <c r="A49" s="36"/>
      <c r="B49" s="36"/>
      <c r="C49" s="107" t="s">
        <v>125</v>
      </c>
      <c r="D49" s="113">
        <f>D26+D29+D32+D33</f>
        <v>7284</v>
      </c>
      <c r="E49" s="62">
        <f t="shared" si="31"/>
        <v>0.17880989787902593</v>
      </c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AA49" s="43"/>
      <c r="AB49" s="43"/>
      <c r="AC49" s="36"/>
      <c r="AD49" s="36"/>
      <c r="AE49" s="36"/>
      <c r="AF49" s="36"/>
      <c r="AG49" s="36"/>
      <c r="AH49" s="36"/>
      <c r="AI49" s="36"/>
      <c r="AJ49" s="36"/>
      <c r="AK49" s="36"/>
      <c r="AL49" s="36"/>
    </row>
    <row r="50" spans="1:38" ht="30.75" customHeight="1">
      <c r="A50" s="36"/>
      <c r="B50" s="36"/>
      <c r="C50" s="107" t="s">
        <v>126</v>
      </c>
      <c r="D50" s="113">
        <f>D28</f>
        <v>3695</v>
      </c>
      <c r="E50" s="62">
        <f t="shared" si="31"/>
        <v>9.0706009426551451E-2</v>
      </c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AA50" s="43"/>
      <c r="AB50" s="43"/>
      <c r="AC50" s="36"/>
      <c r="AD50" s="36"/>
      <c r="AE50" s="36"/>
      <c r="AF50" s="36"/>
      <c r="AG50" s="36"/>
      <c r="AH50" s="36"/>
      <c r="AI50" s="36"/>
      <c r="AJ50" s="36"/>
      <c r="AK50" s="36"/>
      <c r="AL50" s="36"/>
    </row>
    <row r="51" spans="1:38" ht="30.75" customHeight="1">
      <c r="A51" s="36"/>
      <c r="B51" s="36"/>
      <c r="C51" s="107" t="s">
        <v>127</v>
      </c>
      <c r="D51" s="113">
        <f>D30+D34</f>
        <v>1384</v>
      </c>
      <c r="E51" s="62">
        <f t="shared" si="31"/>
        <v>3.3974862529457972E-2</v>
      </c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AA51" s="43"/>
      <c r="AB51" s="43"/>
      <c r="AC51" s="36"/>
      <c r="AD51" s="36"/>
      <c r="AE51" s="36"/>
      <c r="AF51" s="36"/>
      <c r="AG51" s="36"/>
      <c r="AH51" s="36"/>
      <c r="AI51" s="36"/>
      <c r="AJ51" s="36"/>
      <c r="AK51" s="36"/>
      <c r="AL51" s="36"/>
    </row>
    <row r="52" spans="1:38" ht="30.75" customHeight="1">
      <c r="A52" s="36"/>
      <c r="B52" s="36"/>
      <c r="C52" s="83"/>
      <c r="D52" s="114">
        <f t="shared" ref="D52:E52" si="32">SUM(D46:D51)</f>
        <v>40736</v>
      </c>
      <c r="E52" s="62">
        <f t="shared" si="32"/>
        <v>1</v>
      </c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AA52" s="43"/>
      <c r="AB52" s="43"/>
      <c r="AC52" s="36"/>
      <c r="AD52" s="36"/>
      <c r="AE52" s="36"/>
      <c r="AF52" s="36"/>
      <c r="AG52" s="36"/>
      <c r="AH52" s="36"/>
      <c r="AI52" s="36"/>
      <c r="AJ52" s="36"/>
      <c r="AK52" s="36"/>
      <c r="AL52" s="36"/>
    </row>
    <row r="53" spans="1:38" ht="12.7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36"/>
      <c r="AD53" s="36"/>
      <c r="AE53" s="36"/>
      <c r="AF53" s="36"/>
      <c r="AG53" s="36"/>
      <c r="AH53" s="36"/>
      <c r="AI53" s="36"/>
      <c r="AJ53" s="36"/>
      <c r="AK53" s="36"/>
      <c r="AL53" s="36"/>
    </row>
    <row r="54" spans="1:38" ht="12.7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36"/>
      <c r="AD54" s="36"/>
      <c r="AE54" s="36"/>
      <c r="AF54" s="36"/>
      <c r="AG54" s="36"/>
      <c r="AH54" s="36"/>
      <c r="AI54" s="36"/>
      <c r="AJ54" s="36"/>
      <c r="AK54" s="36"/>
      <c r="AL54" s="36"/>
    </row>
    <row r="55" spans="1:38" ht="15">
      <c r="A55" s="8" t="s">
        <v>108</v>
      </c>
      <c r="B55"/>
      <c r="C55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43"/>
      <c r="AB55" s="43"/>
      <c r="AC55" s="36"/>
      <c r="AD55" s="36"/>
      <c r="AE55" s="36"/>
      <c r="AF55" s="36"/>
      <c r="AG55" s="36"/>
      <c r="AH55" s="36"/>
      <c r="AI55" s="36"/>
      <c r="AJ55" s="36"/>
      <c r="AK55" s="36"/>
      <c r="AL55" s="36"/>
    </row>
    <row r="56" spans="1:38" ht="15">
      <c r="A56" s="8" t="s">
        <v>205</v>
      </c>
      <c r="B56"/>
      <c r="C5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43"/>
      <c r="AB56" s="43"/>
      <c r="AC56" s="36"/>
      <c r="AD56" s="36"/>
      <c r="AE56" s="36"/>
      <c r="AF56" s="36"/>
      <c r="AG56" s="36"/>
      <c r="AH56" s="36"/>
      <c r="AI56" s="36"/>
      <c r="AJ56" s="36"/>
      <c r="AK56" s="36"/>
      <c r="AL56" s="36"/>
    </row>
    <row r="57" spans="1:38" ht="12.7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43"/>
      <c r="AB57" s="43"/>
      <c r="AC57" s="36"/>
      <c r="AD57" s="36"/>
      <c r="AE57" s="36"/>
      <c r="AF57" s="36"/>
      <c r="AG57" s="36"/>
      <c r="AH57" s="36"/>
      <c r="AI57" s="36"/>
      <c r="AJ57" s="36"/>
      <c r="AK57" s="36"/>
      <c r="AL57" s="36"/>
    </row>
    <row r="58" spans="1:38" ht="12.7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43"/>
      <c r="AB58" s="43"/>
      <c r="AC58" s="36"/>
      <c r="AD58" s="36"/>
      <c r="AE58" s="36"/>
      <c r="AF58" s="36"/>
      <c r="AG58" s="36"/>
      <c r="AH58" s="36"/>
      <c r="AI58" s="36"/>
      <c r="AJ58" s="36"/>
      <c r="AK58" s="36"/>
      <c r="AL58" s="36"/>
    </row>
    <row r="59" spans="1:38" ht="12.7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</row>
    <row r="60" spans="1:38" ht="12.7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</row>
    <row r="61" spans="1:38" ht="12.7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</row>
    <row r="62" spans="1:38" ht="12.7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</row>
    <row r="63" spans="1:38" ht="12.7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</row>
    <row r="64" spans="1:38" ht="12.7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</row>
    <row r="65" spans="1:38" ht="12.7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</row>
    <row r="66" spans="1:38" ht="12.7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</row>
    <row r="67" spans="1:38" ht="12.7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</row>
    <row r="68" spans="1:38" ht="12.7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</row>
    <row r="69" spans="1:38" ht="12.7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</row>
    <row r="70" spans="1:38" ht="12.7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</row>
    <row r="71" spans="1:38" ht="12.7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</row>
    <row r="72" spans="1:38" ht="12.7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</row>
    <row r="73" spans="1:38" ht="12.7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</row>
    <row r="74" spans="1:38" ht="12.7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</row>
    <row r="75" spans="1:38" ht="12.7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</row>
    <row r="76" spans="1:38" ht="12.7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</row>
    <row r="77" spans="1:38" ht="12.7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</row>
    <row r="78" spans="1:38" ht="12.7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</row>
    <row r="79" spans="1:38" ht="12.7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</row>
    <row r="80" spans="1:38" ht="12.7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</row>
    <row r="81" spans="1:38" ht="12.7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</row>
    <row r="82" spans="1:38" ht="12.7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</row>
    <row r="83" spans="1:38" ht="12.7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</row>
    <row r="84" spans="1:38" ht="12.7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</row>
    <row r="85" spans="1:38" ht="12.7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</row>
    <row r="86" spans="1:38" ht="12.7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</row>
    <row r="87" spans="1:38" ht="12.7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</row>
    <row r="88" spans="1:38" ht="12.7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</row>
    <row r="89" spans="1:38" ht="12.7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</row>
    <row r="90" spans="1:38" ht="12.7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</row>
    <row r="91" spans="1:38" ht="12.7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</row>
    <row r="92" spans="1:38" ht="12.7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</row>
    <row r="93" spans="1:38" ht="12.7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</row>
    <row r="94" spans="1:38" ht="12.7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</row>
    <row r="95" spans="1:38" ht="12.7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</row>
    <row r="96" spans="1:38" ht="12.7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</row>
    <row r="97" spans="1:38" ht="12.7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</row>
    <row r="98" spans="1:38" ht="12.7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</row>
    <row r="99" spans="1:38" ht="12.7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</row>
    <row r="100" spans="1:38" ht="12.7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</row>
    <row r="101" spans="1:38" ht="12.7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</row>
    <row r="102" spans="1:38" ht="12.7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</row>
    <row r="103" spans="1:38" ht="12.7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</row>
    <row r="104" spans="1:38" ht="12.7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</row>
    <row r="105" spans="1:38" ht="12.7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</row>
    <row r="106" spans="1:38" ht="12.7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</row>
    <row r="107" spans="1:38" ht="12.7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</row>
    <row r="108" spans="1:38" ht="12.7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</row>
    <row r="109" spans="1:38" ht="12.7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</row>
    <row r="110" spans="1:38" ht="12.7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</row>
    <row r="111" spans="1:38" ht="12.7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</row>
    <row r="112" spans="1:38" ht="12.7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</row>
    <row r="113" spans="1:38" ht="12.7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</row>
    <row r="114" spans="1:38" ht="12.7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</row>
    <row r="115" spans="1:38" ht="12.7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</row>
    <row r="116" spans="1:38" ht="12.7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</row>
    <row r="117" spans="1:38" ht="12.7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</row>
    <row r="118" spans="1:38" ht="12.7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</row>
    <row r="119" spans="1:38" ht="12.7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</row>
    <row r="120" spans="1:38" ht="12.7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</row>
    <row r="121" spans="1:38" ht="12.7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</row>
    <row r="122" spans="1:38" ht="12.7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</row>
    <row r="123" spans="1:38" ht="12.7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</row>
    <row r="124" spans="1:38" ht="12.7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</row>
    <row r="125" spans="1:38" ht="12.7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</row>
    <row r="126" spans="1:38" ht="12.7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</row>
    <row r="127" spans="1:38" ht="12.7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</row>
    <row r="128" spans="1:38" ht="12.7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</row>
    <row r="129" spans="1:38" ht="12.7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</row>
    <row r="130" spans="1:38" ht="12.7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</row>
    <row r="131" spans="1:38" ht="12.7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</row>
    <row r="132" spans="1:38" ht="12.7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</row>
    <row r="133" spans="1:38" ht="12.7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</row>
    <row r="134" spans="1:38" ht="12.7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</row>
    <row r="135" spans="1:38" ht="12.7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</row>
    <row r="136" spans="1:38" ht="12.7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</row>
    <row r="137" spans="1:38" ht="12.7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</row>
    <row r="138" spans="1:38" ht="12.7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</row>
    <row r="139" spans="1:38" ht="12.7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</row>
    <row r="140" spans="1:38" ht="12.7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</row>
    <row r="141" spans="1:38" ht="12.7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</row>
    <row r="142" spans="1:38" ht="12.7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</row>
    <row r="143" spans="1:38" ht="12.7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</row>
    <row r="144" spans="1:38" ht="12.7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</row>
    <row r="145" spans="1:38" ht="12.7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</row>
    <row r="146" spans="1:38" ht="12.7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</row>
    <row r="147" spans="1:38" ht="12.7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</row>
    <row r="148" spans="1:38" ht="12.7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</row>
    <row r="149" spans="1:38" ht="12.7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</row>
    <row r="150" spans="1:38" ht="12.7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</row>
    <row r="151" spans="1:38" ht="12.7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</row>
    <row r="152" spans="1:38" ht="12.7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</row>
    <row r="153" spans="1:38" ht="12.7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</row>
    <row r="154" spans="1:38" ht="12.7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</row>
    <row r="155" spans="1:38" ht="12.7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</row>
    <row r="156" spans="1:38" ht="12.7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</row>
    <row r="157" spans="1:38" ht="12.7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</row>
    <row r="158" spans="1:38" ht="12.7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</row>
    <row r="159" spans="1:38" ht="12.7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</row>
    <row r="160" spans="1:38" ht="12.7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</row>
    <row r="161" spans="1:38" ht="12.7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</row>
    <row r="162" spans="1:38" ht="12.7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</row>
    <row r="163" spans="1:38" ht="12.7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</row>
    <row r="164" spans="1:38" ht="12.7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</row>
    <row r="165" spans="1:38" ht="12.7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</row>
    <row r="166" spans="1:38" ht="12.7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</row>
    <row r="167" spans="1:38" ht="12.7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</row>
    <row r="168" spans="1:38" ht="12.7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</row>
    <row r="169" spans="1:38" ht="12.7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</row>
    <row r="170" spans="1:38" ht="12.7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</row>
    <row r="171" spans="1:38" ht="12.7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</row>
    <row r="172" spans="1:38" ht="12.7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</row>
    <row r="173" spans="1:38" ht="12.7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</row>
    <row r="174" spans="1:38" ht="12.7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</row>
    <row r="175" spans="1:38" ht="12.7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</row>
    <row r="176" spans="1:38" ht="12.7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</row>
    <row r="177" spans="1:38" ht="12.7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</row>
    <row r="178" spans="1:38" ht="12.7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</row>
    <row r="179" spans="1:38" ht="12.7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</row>
    <row r="180" spans="1:38" ht="12.7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</row>
    <row r="181" spans="1:38" ht="12.7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</row>
    <row r="182" spans="1:38" ht="12.7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</row>
    <row r="183" spans="1:38" ht="12.7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</row>
    <row r="184" spans="1:38" ht="12.7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</row>
    <row r="185" spans="1:38" ht="12.7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</row>
    <row r="186" spans="1:38" ht="12.7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</row>
    <row r="187" spans="1:38" ht="12.7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</row>
    <row r="188" spans="1:38" ht="12.7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</row>
    <row r="189" spans="1:38" ht="12.7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</row>
    <row r="190" spans="1:38" ht="12.7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</row>
    <row r="191" spans="1:38" ht="12.7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</row>
    <row r="192" spans="1:38" ht="12.7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</row>
    <row r="193" spans="1:38" ht="12.7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</row>
    <row r="194" spans="1:38" ht="12.7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</row>
    <row r="195" spans="1:38" ht="12.7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</row>
    <row r="196" spans="1:38" ht="12.7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</row>
    <row r="197" spans="1:38" ht="12.7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</row>
    <row r="198" spans="1:38" ht="12.7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</row>
    <row r="199" spans="1:38" ht="12.7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</row>
    <row r="200" spans="1:38" ht="12.7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</row>
    <row r="201" spans="1:38" ht="12.7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</row>
    <row r="202" spans="1:38" ht="12.7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</row>
    <row r="203" spans="1:38" ht="12.7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</row>
    <row r="204" spans="1:38" ht="12.7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</row>
    <row r="205" spans="1:38" ht="12.7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</row>
    <row r="206" spans="1:38" ht="12.7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</row>
    <row r="207" spans="1:38" ht="12.7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</row>
    <row r="208" spans="1:38" ht="12.7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</row>
    <row r="209" spans="1:38" ht="12.7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</row>
    <row r="210" spans="1:38" ht="12.7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</row>
    <row r="211" spans="1:38" ht="12.7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</row>
    <row r="212" spans="1:38" ht="12.7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</row>
    <row r="213" spans="1:38" ht="12.7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</row>
    <row r="214" spans="1:38" ht="12.7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</row>
    <row r="215" spans="1:38" ht="12.7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</row>
    <row r="216" spans="1:38" ht="12.7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</row>
    <row r="217" spans="1:38" ht="12.7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</row>
    <row r="218" spans="1:38" ht="12.7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</row>
    <row r="219" spans="1:38" ht="12.7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</row>
    <row r="220" spans="1:38" ht="12.7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</row>
    <row r="221" spans="1:38" ht="12.7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</row>
    <row r="222" spans="1:38" ht="12.7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</row>
    <row r="223" spans="1:38" ht="12.7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</row>
    <row r="224" spans="1:38" ht="12.7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</row>
    <row r="225" spans="1:38" ht="12.7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</row>
    <row r="226" spans="1:38" ht="12.7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</row>
    <row r="227" spans="1:38" ht="12.7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</row>
    <row r="228" spans="1:38" ht="12.7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</row>
    <row r="229" spans="1:38" ht="12.7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</row>
    <row r="230" spans="1:38" ht="12.7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</row>
    <row r="231" spans="1:38" ht="12.7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</row>
    <row r="232" spans="1:38" ht="12.7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</row>
    <row r="233" spans="1:38" ht="12.7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</row>
    <row r="234" spans="1:38" ht="12.7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</row>
    <row r="235" spans="1:38" ht="12.7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</row>
    <row r="236" spans="1:38" ht="12.7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</row>
    <row r="237" spans="1:38" ht="12.7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</row>
    <row r="238" spans="1:38" ht="12.7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</row>
    <row r="239" spans="1:38" ht="12.7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</row>
    <row r="240" spans="1:38" ht="12.7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</row>
    <row r="241" spans="1:38" ht="12.7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</row>
    <row r="242" spans="1:38" ht="12.7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</row>
    <row r="243" spans="1:38" ht="12.7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</row>
    <row r="244" spans="1:38" ht="12.7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</row>
    <row r="245" spans="1:38" ht="12.7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</row>
    <row r="246" spans="1:38" ht="12.7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</row>
    <row r="247" spans="1:38" ht="12.7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</row>
    <row r="248" spans="1:38" ht="12.7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</row>
    <row r="249" spans="1:38" ht="12.7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</row>
    <row r="250" spans="1:38" ht="12.7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</row>
    <row r="251" spans="1:38" ht="12.7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</row>
    <row r="252" spans="1:38" ht="12.7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</row>
    <row r="253" spans="1:38" ht="12.7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</row>
    <row r="254" spans="1:38" ht="12.75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</row>
    <row r="255" spans="1:38" ht="12.7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</row>
    <row r="256" spans="1:38" ht="12.75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</row>
    <row r="257" spans="1:38" ht="12.7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</row>
    <row r="258" spans="1:38" ht="12.7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</row>
    <row r="259" spans="1:38" ht="12.7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</row>
    <row r="260" spans="1:38" ht="12.7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</row>
    <row r="261" spans="1:38" ht="12.7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</row>
    <row r="262" spans="1:38" ht="12.7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</row>
    <row r="263" spans="1:38" ht="12.7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</row>
    <row r="264" spans="1:38" ht="12.7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</row>
    <row r="265" spans="1:38" ht="12.7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</row>
    <row r="266" spans="1:38" ht="12.7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</row>
    <row r="267" spans="1:38" ht="12.7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</row>
    <row r="268" spans="1:38" ht="12.7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</row>
    <row r="269" spans="1:38" ht="12.7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</row>
    <row r="270" spans="1:38" ht="12.7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</row>
    <row r="271" spans="1:38" ht="12.7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</row>
    <row r="272" spans="1:38" ht="12.7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</row>
    <row r="273" spans="1:38" ht="12.75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</row>
    <row r="274" spans="1:38" ht="12.7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</row>
    <row r="275" spans="1:38" ht="12.7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</row>
    <row r="276" spans="1:38" ht="12.7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</row>
    <row r="277" spans="1:38" ht="12.7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</row>
    <row r="278" spans="1:38" ht="12.7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</row>
    <row r="279" spans="1:38" ht="12.75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</row>
    <row r="280" spans="1:38" ht="12.7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</row>
    <row r="281" spans="1:38" ht="12.75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</row>
    <row r="282" spans="1:38" ht="12.75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</row>
    <row r="283" spans="1:38" ht="12.75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</row>
    <row r="284" spans="1:38" ht="12.75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</row>
    <row r="285" spans="1:38" ht="12.75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</row>
    <row r="286" spans="1:38" ht="12.75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</row>
    <row r="287" spans="1:38" ht="12.75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</row>
    <row r="288" spans="1:38" ht="12.7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</row>
    <row r="289" spans="1:38" ht="12.75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</row>
    <row r="290" spans="1:38" ht="12.7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</row>
    <row r="291" spans="1:38" ht="12.75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</row>
    <row r="292" spans="1:38" ht="12.75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</row>
    <row r="293" spans="1:38" ht="12.75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</row>
    <row r="294" spans="1:38" ht="12.75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</row>
    <row r="295" spans="1:38" ht="12.7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</row>
    <row r="296" spans="1:38" ht="12.75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</row>
    <row r="297" spans="1:38" ht="12.7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</row>
    <row r="298" spans="1:38" ht="12.75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</row>
    <row r="299" spans="1:38" ht="12.75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</row>
    <row r="300" spans="1:38" ht="12.75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</row>
    <row r="301" spans="1:38" ht="12.7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</row>
    <row r="302" spans="1:38" ht="12.75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</row>
    <row r="303" spans="1:38" ht="12.75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</row>
    <row r="304" spans="1:38" ht="12.75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</row>
    <row r="305" spans="1:38" ht="12.7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</row>
    <row r="306" spans="1:38" ht="12.75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</row>
    <row r="307" spans="1:38" ht="12.75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</row>
    <row r="308" spans="1:38" ht="12.75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</row>
    <row r="309" spans="1:38" ht="12.75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</row>
    <row r="310" spans="1:38" ht="12.75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</row>
    <row r="311" spans="1:38" ht="12.75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</row>
    <row r="312" spans="1:38" ht="12.75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</row>
    <row r="313" spans="1:38" ht="12.75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</row>
    <row r="314" spans="1:38" ht="12.75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</row>
    <row r="315" spans="1:38" ht="12.7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</row>
    <row r="316" spans="1:38" ht="12.75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</row>
    <row r="317" spans="1:38" ht="12.75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</row>
    <row r="318" spans="1:38" ht="12.75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</row>
    <row r="319" spans="1:38" ht="12.75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</row>
    <row r="320" spans="1:38" ht="12.75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</row>
    <row r="321" spans="1:38" ht="12.75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</row>
    <row r="322" spans="1:38" ht="12.75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</row>
    <row r="323" spans="1:38" ht="12.75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</row>
    <row r="324" spans="1:38" ht="12.75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</row>
    <row r="325" spans="1:38" ht="12.75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</row>
    <row r="326" spans="1:38" ht="12.75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</row>
    <row r="327" spans="1:38" ht="12.75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</row>
    <row r="328" spans="1:38" ht="12.75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</row>
    <row r="329" spans="1:38" ht="12.75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</row>
    <row r="330" spans="1:38" ht="12.75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</row>
    <row r="331" spans="1:38" ht="12.75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</row>
    <row r="332" spans="1:38" ht="12.75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</row>
    <row r="333" spans="1:38" ht="12.75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</row>
    <row r="334" spans="1:38" ht="12.75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</row>
    <row r="335" spans="1:38" ht="12.75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</row>
    <row r="336" spans="1:38" ht="12.75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</row>
    <row r="337" spans="1:38" ht="12.75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</row>
    <row r="338" spans="1:38" ht="12.75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</row>
    <row r="339" spans="1:38" ht="12.75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</row>
    <row r="340" spans="1:38" ht="12.75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</row>
    <row r="341" spans="1:38" ht="12.75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</row>
    <row r="342" spans="1:38" ht="12.75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</row>
    <row r="343" spans="1:38" ht="12.75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</row>
    <row r="344" spans="1:38" ht="12.75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</row>
    <row r="345" spans="1:38" ht="12.75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</row>
    <row r="346" spans="1:38" ht="12.75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</row>
    <row r="347" spans="1:38" ht="12.75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</row>
    <row r="348" spans="1:38" ht="12.75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</row>
    <row r="349" spans="1:38" ht="12.75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</row>
    <row r="350" spans="1:38" ht="12.75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</row>
    <row r="351" spans="1:38" ht="12.75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</row>
    <row r="352" spans="1:38" ht="12.75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</row>
    <row r="353" spans="1:38" ht="12.75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</row>
    <row r="354" spans="1:38" ht="12.75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</row>
    <row r="355" spans="1:38" ht="12.75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</row>
    <row r="356" spans="1:38" ht="12.75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</row>
    <row r="357" spans="1:38" ht="12.75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</row>
    <row r="358" spans="1:38" ht="12.75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</row>
    <row r="359" spans="1:38" ht="12.75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</row>
    <row r="360" spans="1:38" ht="12.75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</row>
    <row r="361" spans="1:38" ht="12.75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</row>
    <row r="362" spans="1:38" ht="12.75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</row>
    <row r="363" spans="1:38" ht="12.75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</row>
    <row r="364" spans="1:38" ht="12.75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</row>
    <row r="365" spans="1:38" ht="12.75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</row>
    <row r="366" spans="1:38" ht="12.75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</row>
    <row r="367" spans="1:38" ht="12.75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</row>
    <row r="368" spans="1:38" ht="12.75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</row>
    <row r="369" spans="1:38" ht="12.75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</row>
    <row r="370" spans="1:38" ht="12.75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</row>
    <row r="371" spans="1:38" ht="12.75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</row>
    <row r="372" spans="1:38" ht="12.75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</row>
    <row r="373" spans="1:38" ht="12.75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</row>
    <row r="374" spans="1:38" ht="12.75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</row>
    <row r="375" spans="1:38" ht="12.75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</row>
    <row r="376" spans="1:38" ht="12.75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</row>
    <row r="377" spans="1:38" ht="12.75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</row>
    <row r="378" spans="1:38" ht="12.75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</row>
    <row r="379" spans="1:38" ht="12.75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</row>
    <row r="380" spans="1:38" ht="12.75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</row>
    <row r="381" spans="1:38" ht="12.75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</row>
    <row r="382" spans="1:38" ht="12.75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</row>
    <row r="383" spans="1:38" ht="12.75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</row>
    <row r="384" spans="1:38" ht="12.75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</row>
    <row r="385" spans="1:38" ht="12.75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</row>
    <row r="386" spans="1:38" ht="12.75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</row>
    <row r="387" spans="1:38" ht="12.75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</row>
    <row r="388" spans="1:38" ht="12.75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</row>
    <row r="389" spans="1:38" ht="12.75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</row>
    <row r="390" spans="1:38" ht="12.75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</row>
    <row r="391" spans="1:38" ht="12.75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</row>
    <row r="392" spans="1:38" ht="12.75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</row>
    <row r="393" spans="1:38" ht="12.75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</row>
    <row r="394" spans="1:38" ht="12.75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</row>
    <row r="395" spans="1:38" ht="12.75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</row>
    <row r="396" spans="1:38" ht="12.75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</row>
    <row r="397" spans="1:38" ht="12.75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</row>
    <row r="398" spans="1:38" ht="12.75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</row>
    <row r="399" spans="1:38" ht="12.75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</row>
    <row r="400" spans="1:38" ht="12.75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</row>
    <row r="401" spans="1:38" ht="12.75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</row>
    <row r="402" spans="1:38" ht="12.75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</row>
    <row r="403" spans="1:38" ht="12.75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</row>
    <row r="404" spans="1:38" ht="12.75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</row>
    <row r="405" spans="1:38" ht="12.75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</row>
    <row r="406" spans="1:38" ht="12.75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</row>
    <row r="407" spans="1:38" ht="12.75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</row>
    <row r="408" spans="1:38" ht="12.75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</row>
    <row r="409" spans="1:38" ht="12.75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</row>
    <row r="410" spans="1:38" ht="12.75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</row>
    <row r="411" spans="1:38" ht="12.75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</row>
    <row r="412" spans="1:38" ht="12.75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</row>
    <row r="413" spans="1:38" ht="12.75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</row>
    <row r="414" spans="1:38" ht="12.75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</row>
    <row r="415" spans="1:38" ht="12.75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</row>
    <row r="416" spans="1:38" ht="12.75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</row>
    <row r="417" spans="1:38" ht="12.75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</row>
    <row r="418" spans="1:38" ht="12.75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</row>
    <row r="419" spans="1:38" ht="12.75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</row>
    <row r="420" spans="1:38" ht="12.75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</row>
    <row r="421" spans="1:38" ht="12.75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</row>
    <row r="422" spans="1:38" ht="12.75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</row>
    <row r="423" spans="1:38" ht="12.75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</row>
    <row r="424" spans="1:38" ht="12.75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</row>
    <row r="425" spans="1:38" ht="12.75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</row>
    <row r="426" spans="1:38" ht="12.75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</row>
    <row r="427" spans="1:38" ht="12.75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</row>
    <row r="428" spans="1:38" ht="12.75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</row>
    <row r="429" spans="1:38" ht="12.75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</row>
    <row r="430" spans="1:38" ht="12.75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</row>
    <row r="431" spans="1:38" ht="12.75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</row>
    <row r="432" spans="1:38" ht="12.75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</row>
    <row r="433" spans="1:38" ht="12.75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</row>
    <row r="434" spans="1:38" ht="12.75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</row>
    <row r="435" spans="1:38" ht="12.75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</row>
    <row r="436" spans="1:38" ht="12.75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</row>
    <row r="437" spans="1:38" ht="12.75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</row>
    <row r="438" spans="1:38" ht="12.75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</row>
    <row r="439" spans="1:38" ht="12.75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</row>
    <row r="440" spans="1:38" ht="12.75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</row>
    <row r="441" spans="1:38" ht="12.75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</row>
    <row r="442" spans="1:38" ht="12.75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</row>
    <row r="443" spans="1:38" ht="12.75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</row>
    <row r="444" spans="1:38" ht="12.75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</row>
    <row r="445" spans="1:38" ht="12.75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</row>
    <row r="446" spans="1:38" ht="12.75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</row>
    <row r="447" spans="1:38" ht="12.75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</row>
    <row r="448" spans="1:38" ht="12.75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</row>
    <row r="449" spans="1:38" ht="12.75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</row>
    <row r="450" spans="1:38" ht="12.75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</row>
    <row r="451" spans="1:38" ht="12.75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</row>
    <row r="452" spans="1:38" ht="12.75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</row>
    <row r="453" spans="1:38" ht="12.75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</row>
    <row r="454" spans="1:38" ht="12.75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</row>
    <row r="455" spans="1:38" ht="12.75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</row>
    <row r="456" spans="1:38" ht="12.75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</row>
    <row r="457" spans="1:38" ht="12.75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</row>
    <row r="458" spans="1:38" ht="12.75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</row>
    <row r="459" spans="1:38" ht="12.75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</row>
    <row r="460" spans="1:38" ht="12.75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</row>
    <row r="461" spans="1:38" ht="12.75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</row>
    <row r="462" spans="1:38" ht="12.75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</row>
    <row r="463" spans="1:38" ht="12.75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</row>
    <row r="464" spans="1:38" ht="12.75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</row>
    <row r="465" spans="1:38" ht="12.75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</row>
    <row r="466" spans="1:38" ht="12.75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</row>
    <row r="467" spans="1:38" ht="12.75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</row>
    <row r="468" spans="1:38" ht="12.75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</row>
    <row r="469" spans="1:38" ht="12.75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</row>
    <row r="470" spans="1:38" ht="12.75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</row>
    <row r="471" spans="1:38" ht="12.75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</row>
    <row r="472" spans="1:38" ht="12.75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</row>
    <row r="473" spans="1:38" ht="12.75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</row>
    <row r="474" spans="1:38" ht="12.75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</row>
    <row r="475" spans="1:38" ht="12.75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</row>
    <row r="476" spans="1:38" ht="12.75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</row>
    <row r="477" spans="1:38" ht="12.75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</row>
    <row r="478" spans="1:38" ht="12.75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</row>
    <row r="479" spans="1:38" ht="12.75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</row>
    <row r="480" spans="1:38" ht="12.75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</row>
    <row r="481" spans="1:38" ht="12.75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</row>
    <row r="482" spans="1:38" ht="12.75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</row>
    <row r="483" spans="1:38" ht="12.75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</row>
    <row r="484" spans="1:38" ht="12.75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</row>
    <row r="485" spans="1:38" ht="12.75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</row>
    <row r="486" spans="1:38" ht="12.75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</row>
    <row r="487" spans="1:38" ht="12.75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</row>
    <row r="488" spans="1:38" ht="12.75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</row>
    <row r="489" spans="1:38" ht="12.75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</row>
    <row r="490" spans="1:38" ht="12.75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</row>
    <row r="491" spans="1:38" ht="12.75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</row>
    <row r="492" spans="1:38" ht="12.75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</row>
    <row r="493" spans="1:38" ht="12.75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</row>
    <row r="494" spans="1:38" ht="12.75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</row>
    <row r="495" spans="1:38" ht="12.75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</row>
    <row r="496" spans="1:38" ht="12.75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</row>
    <row r="497" spans="1:38" ht="12.75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</row>
    <row r="498" spans="1:38" ht="12.75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</row>
    <row r="499" spans="1:38" ht="12.75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</row>
    <row r="500" spans="1:38" ht="12.75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</row>
    <row r="501" spans="1:38" ht="12.75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</row>
    <row r="502" spans="1:38" ht="12.75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</row>
    <row r="503" spans="1:38" ht="12.75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</row>
    <row r="504" spans="1:38" ht="12.75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</row>
    <row r="505" spans="1:38" ht="12.75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</row>
    <row r="506" spans="1:38" ht="12.75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</row>
    <row r="507" spans="1:38" ht="12.75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</row>
    <row r="508" spans="1:38" ht="12.75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</row>
    <row r="509" spans="1:38" ht="12.75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</row>
    <row r="510" spans="1:38" ht="12.75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</row>
    <row r="511" spans="1:38" ht="12.75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</row>
    <row r="512" spans="1:38" ht="12.75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</row>
    <row r="513" spans="1:38" ht="12.75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</row>
    <row r="514" spans="1:38" ht="12.75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</row>
    <row r="515" spans="1:38" ht="12.75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</row>
    <row r="516" spans="1:38" ht="12.75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</row>
    <row r="517" spans="1:38" ht="12.75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</row>
    <row r="518" spans="1:38" ht="12.75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</row>
    <row r="519" spans="1:38" ht="12.75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</row>
    <row r="520" spans="1:38" ht="12.75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</row>
    <row r="521" spans="1:38" ht="12.75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</row>
    <row r="522" spans="1:38" ht="12.75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</row>
    <row r="523" spans="1:38" ht="12.75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</row>
    <row r="524" spans="1:38" ht="12.75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</row>
    <row r="525" spans="1:38" ht="12.75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</row>
    <row r="526" spans="1:38" ht="12.75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</row>
    <row r="527" spans="1:38" ht="12.75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</row>
    <row r="528" spans="1:38" ht="12.75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</row>
    <row r="529" spans="1:38" ht="12.75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</row>
    <row r="530" spans="1:38" ht="12.75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</row>
    <row r="531" spans="1:38" ht="12.75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</row>
    <row r="532" spans="1:38" ht="12.75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</row>
    <row r="533" spans="1:38" ht="12.75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</row>
    <row r="534" spans="1:38" ht="12.75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</row>
    <row r="535" spans="1:38" ht="12.75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</row>
    <row r="536" spans="1:38" ht="12.75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</row>
    <row r="537" spans="1:38" ht="12.75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</row>
    <row r="538" spans="1:38" ht="12.75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</row>
    <row r="539" spans="1:38" ht="12.75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</row>
    <row r="540" spans="1:38" ht="12.75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</row>
    <row r="541" spans="1:38" ht="12.75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</row>
    <row r="542" spans="1:38" ht="12.75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</row>
    <row r="543" spans="1:38" ht="12.75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</row>
    <row r="544" spans="1:38" ht="12.75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</row>
    <row r="545" spans="1:38" ht="12.75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</row>
    <row r="546" spans="1:38" ht="12.75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</row>
    <row r="547" spans="1:38" ht="12.75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</row>
    <row r="548" spans="1:38" ht="12.75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</row>
    <row r="549" spans="1:38" ht="12.75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</row>
    <row r="550" spans="1:38" ht="12.75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</row>
    <row r="551" spans="1:38" ht="12.75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</row>
    <row r="552" spans="1:38" ht="12.75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  <c r="AL552" s="36"/>
    </row>
    <row r="553" spans="1:38" ht="12.75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</row>
    <row r="554" spans="1:38" ht="12.75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  <c r="AL554" s="36"/>
    </row>
    <row r="555" spans="1:38" ht="12.75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</row>
    <row r="556" spans="1:38" ht="12.75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</row>
    <row r="557" spans="1:38" ht="12.75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</row>
    <row r="558" spans="1:38" ht="12.75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  <c r="AL558" s="36"/>
    </row>
    <row r="559" spans="1:38" ht="12.75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/>
      <c r="AJ559" s="36"/>
      <c r="AK559" s="36"/>
      <c r="AL559" s="36"/>
    </row>
    <row r="560" spans="1:38" ht="12.75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/>
      <c r="AJ560" s="36"/>
      <c r="AK560" s="36"/>
      <c r="AL560" s="36"/>
    </row>
    <row r="561" spans="1:38" ht="12.75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  <c r="AL561" s="36"/>
    </row>
    <row r="562" spans="1:38" ht="12.75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36"/>
      <c r="AJ562" s="36"/>
      <c r="AK562" s="36"/>
      <c r="AL562" s="36"/>
    </row>
    <row r="563" spans="1:38" ht="12.75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  <c r="AL563" s="36"/>
    </row>
    <row r="564" spans="1:38" ht="12.75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</row>
    <row r="565" spans="1:38" ht="12.75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6"/>
      <c r="AL565" s="36"/>
    </row>
    <row r="566" spans="1:38" ht="12.75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</row>
    <row r="567" spans="1:38" ht="12.75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</row>
    <row r="568" spans="1:38" ht="12.75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36"/>
      <c r="AJ568" s="36"/>
      <c r="AK568" s="36"/>
      <c r="AL568" s="36"/>
    </row>
    <row r="569" spans="1:38" ht="12.75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  <c r="AL569" s="36"/>
    </row>
    <row r="570" spans="1:38" ht="12.75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</row>
    <row r="571" spans="1:38" ht="12.75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</row>
    <row r="572" spans="1:38" ht="12.75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</row>
    <row r="573" spans="1:38" ht="12.75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</row>
    <row r="574" spans="1:38" ht="12.75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</row>
    <row r="575" spans="1:38" ht="12.75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36"/>
      <c r="AJ575" s="36"/>
      <c r="AK575" s="36"/>
      <c r="AL575" s="36"/>
    </row>
    <row r="576" spans="1:38" ht="12.75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36"/>
      <c r="AJ576" s="36"/>
      <c r="AK576" s="36"/>
      <c r="AL576" s="36"/>
    </row>
    <row r="577" spans="1:38" ht="12.75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36"/>
      <c r="AJ577" s="36"/>
      <c r="AK577" s="36"/>
      <c r="AL577" s="36"/>
    </row>
    <row r="578" spans="1:38" ht="12.75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36"/>
      <c r="AJ578" s="36"/>
      <c r="AK578" s="36"/>
      <c r="AL578" s="36"/>
    </row>
    <row r="579" spans="1:38" ht="12.75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  <c r="AL579" s="36"/>
    </row>
    <row r="580" spans="1:38" ht="12.75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  <c r="AL580" s="36"/>
    </row>
    <row r="581" spans="1:38" ht="12.75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  <c r="AL581" s="36"/>
    </row>
    <row r="582" spans="1:38" ht="12.75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  <c r="AL582" s="36"/>
    </row>
    <row r="583" spans="1:38" ht="12.75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  <c r="AL583" s="36"/>
    </row>
    <row r="584" spans="1:38" ht="12.75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AI584" s="36"/>
      <c r="AJ584" s="36"/>
      <c r="AK584" s="36"/>
      <c r="AL584" s="36"/>
    </row>
    <row r="585" spans="1:38" ht="12.75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36"/>
      <c r="AJ585" s="36"/>
      <c r="AK585" s="36"/>
      <c r="AL585" s="36"/>
    </row>
    <row r="586" spans="1:38" ht="12.75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36"/>
      <c r="AJ586" s="36"/>
      <c r="AK586" s="36"/>
      <c r="AL586" s="36"/>
    </row>
    <row r="587" spans="1:38" ht="12.75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36"/>
      <c r="AJ587" s="36"/>
      <c r="AK587" s="36"/>
      <c r="AL587" s="36"/>
    </row>
    <row r="588" spans="1:38" ht="12.75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  <c r="AI588" s="36"/>
      <c r="AJ588" s="36"/>
      <c r="AK588" s="36"/>
      <c r="AL588" s="36"/>
    </row>
    <row r="589" spans="1:38" ht="12.75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  <c r="AL589" s="36"/>
    </row>
    <row r="590" spans="1:38" ht="12.75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36"/>
      <c r="AJ590" s="36"/>
      <c r="AK590" s="36"/>
      <c r="AL590" s="36"/>
    </row>
    <row r="591" spans="1:38" ht="12.75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36"/>
      <c r="AJ591" s="36"/>
      <c r="AK591" s="36"/>
      <c r="AL591" s="36"/>
    </row>
    <row r="592" spans="1:38" ht="12.75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36"/>
      <c r="AJ592" s="36"/>
      <c r="AK592" s="36"/>
      <c r="AL592" s="36"/>
    </row>
    <row r="593" spans="1:38" ht="12.75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  <c r="AI593" s="36"/>
      <c r="AJ593" s="36"/>
      <c r="AK593" s="36"/>
      <c r="AL593" s="36"/>
    </row>
    <row r="594" spans="1:38" ht="12.75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</row>
    <row r="595" spans="1:38" ht="12.75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</row>
    <row r="596" spans="1:38" ht="12.75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  <c r="AI596" s="36"/>
      <c r="AJ596" s="36"/>
      <c r="AK596" s="36"/>
      <c r="AL596" s="36"/>
    </row>
    <row r="597" spans="1:38" ht="12.75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  <c r="AI597" s="36"/>
      <c r="AJ597" s="36"/>
      <c r="AK597" s="36"/>
      <c r="AL597" s="36"/>
    </row>
    <row r="598" spans="1:38" ht="12.75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</row>
    <row r="599" spans="1:38" ht="12.75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  <c r="AI599" s="36"/>
      <c r="AJ599" s="36"/>
      <c r="AK599" s="36"/>
      <c r="AL599" s="36"/>
    </row>
    <row r="600" spans="1:38" ht="12.75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  <c r="AI600" s="36"/>
      <c r="AJ600" s="36"/>
      <c r="AK600" s="36"/>
      <c r="AL600" s="36"/>
    </row>
    <row r="601" spans="1:38" ht="12.75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</row>
    <row r="602" spans="1:38" ht="12.75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36"/>
      <c r="AJ602" s="36"/>
      <c r="AK602" s="36"/>
      <c r="AL602" s="36"/>
    </row>
    <row r="603" spans="1:38" ht="12.75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36"/>
      <c r="AJ603" s="36"/>
      <c r="AK603" s="36"/>
      <c r="AL603" s="36"/>
    </row>
    <row r="604" spans="1:38" ht="12.75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</row>
    <row r="605" spans="1:38" ht="12.75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</row>
    <row r="606" spans="1:38" ht="12.75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  <c r="AI606" s="36"/>
      <c r="AJ606" s="36"/>
      <c r="AK606" s="36"/>
      <c r="AL606" s="36"/>
    </row>
    <row r="607" spans="1:38" ht="12.75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36"/>
      <c r="AJ607" s="36"/>
      <c r="AK607" s="36"/>
      <c r="AL607" s="36"/>
    </row>
    <row r="608" spans="1:38" ht="12.75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36"/>
      <c r="AJ608" s="36"/>
      <c r="AK608" s="36"/>
      <c r="AL608" s="36"/>
    </row>
    <row r="609" spans="1:38" ht="12.75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</row>
    <row r="610" spans="1:38" ht="12.75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36"/>
      <c r="AJ610" s="36"/>
      <c r="AK610" s="36"/>
      <c r="AL610" s="36"/>
    </row>
    <row r="611" spans="1:38" ht="12.75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36"/>
      <c r="AJ611" s="36"/>
      <c r="AK611" s="36"/>
      <c r="AL611" s="36"/>
    </row>
    <row r="612" spans="1:38" ht="12.75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36"/>
      <c r="AJ612" s="36"/>
      <c r="AK612" s="36"/>
      <c r="AL612" s="36"/>
    </row>
    <row r="613" spans="1:38" ht="12.75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  <c r="AL613" s="36"/>
    </row>
    <row r="614" spans="1:38" ht="12.75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</row>
    <row r="615" spans="1:38" ht="12.75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</row>
    <row r="616" spans="1:38" ht="12.75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</row>
    <row r="617" spans="1:38" ht="12.75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36"/>
      <c r="AJ617" s="36"/>
      <c r="AK617" s="36"/>
      <c r="AL617" s="36"/>
    </row>
    <row r="618" spans="1:38" ht="12.75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  <c r="AL618" s="36"/>
    </row>
    <row r="619" spans="1:38" ht="12.75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36"/>
      <c r="AJ619" s="36"/>
      <c r="AK619" s="36"/>
      <c r="AL619" s="36"/>
    </row>
    <row r="620" spans="1:38" ht="12.75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  <c r="AL620" s="36"/>
    </row>
    <row r="621" spans="1:38" ht="12.75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  <c r="AL621" s="36"/>
    </row>
    <row r="622" spans="1:38" ht="12.75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</row>
    <row r="623" spans="1:38" ht="12.75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</row>
    <row r="624" spans="1:38" ht="12.75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</row>
    <row r="625" spans="1:38" ht="12.75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  <c r="AL625" s="36"/>
    </row>
    <row r="626" spans="1:38" ht="12.75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</row>
    <row r="627" spans="1:38" ht="12.75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  <c r="AL627" s="36"/>
    </row>
    <row r="628" spans="1:38" ht="12.75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/>
      <c r="AJ628" s="36"/>
      <c r="AK628" s="36"/>
      <c r="AL628" s="36"/>
    </row>
    <row r="629" spans="1:38" ht="12.75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36"/>
      <c r="AJ629" s="36"/>
      <c r="AK629" s="36"/>
      <c r="AL629" s="36"/>
    </row>
    <row r="630" spans="1:38" ht="12.75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  <c r="AL630" s="36"/>
    </row>
    <row r="631" spans="1:38" ht="12.75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</row>
    <row r="632" spans="1:38" ht="12.75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  <c r="AL632" s="36"/>
    </row>
    <row r="633" spans="1:38" ht="12.75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/>
      <c r="AJ633" s="36"/>
      <c r="AK633" s="36"/>
      <c r="AL633" s="36"/>
    </row>
    <row r="634" spans="1:38" ht="12.75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/>
      <c r="AJ634" s="36"/>
      <c r="AK634" s="36"/>
      <c r="AL634" s="36"/>
    </row>
    <row r="635" spans="1:38" ht="12.75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  <c r="AI635" s="36"/>
      <c r="AJ635" s="36"/>
      <c r="AK635" s="36"/>
      <c r="AL635" s="36"/>
    </row>
    <row r="636" spans="1:38" ht="12.75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</row>
    <row r="637" spans="1:38" ht="12.75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</row>
    <row r="638" spans="1:38" ht="12.75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36"/>
      <c r="AJ638" s="36"/>
      <c r="AK638" s="36"/>
      <c r="AL638" s="36"/>
    </row>
    <row r="639" spans="1:38" ht="12.75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</row>
    <row r="640" spans="1:38" ht="12.75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36"/>
      <c r="AJ640" s="36"/>
      <c r="AK640" s="36"/>
      <c r="AL640" s="36"/>
    </row>
    <row r="641" spans="1:38" ht="12.75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</row>
    <row r="642" spans="1:38" ht="12.75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</row>
    <row r="643" spans="1:38" ht="12.75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</row>
    <row r="644" spans="1:38" ht="12.75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</row>
    <row r="645" spans="1:38" ht="12.75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</row>
    <row r="646" spans="1:38" ht="12.75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</row>
    <row r="647" spans="1:38" ht="12.75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</row>
    <row r="648" spans="1:38" ht="12.75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</row>
    <row r="649" spans="1:38" ht="12.75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</row>
    <row r="650" spans="1:38" ht="12.75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</row>
    <row r="651" spans="1:38" ht="12.75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</row>
    <row r="652" spans="1:38" ht="12.75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</row>
    <row r="653" spans="1:38" ht="12.75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</row>
    <row r="654" spans="1:38" ht="12.75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</row>
    <row r="655" spans="1:38" ht="12.75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</row>
    <row r="656" spans="1:38" ht="12.75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</row>
    <row r="657" spans="1:38" ht="12.75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</row>
    <row r="658" spans="1:38" ht="12.75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</row>
    <row r="659" spans="1:38" ht="12.75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</row>
    <row r="660" spans="1:38" ht="12.75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</row>
    <row r="661" spans="1:38" ht="12.75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</row>
    <row r="662" spans="1:38" ht="12.75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</row>
    <row r="663" spans="1:38" ht="12.75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</row>
    <row r="664" spans="1:38" ht="12.75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</row>
    <row r="665" spans="1:38" ht="12.75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</row>
    <row r="666" spans="1:38" ht="12.75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</row>
    <row r="667" spans="1:38" ht="12.75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</row>
    <row r="668" spans="1:38" ht="12.75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</row>
    <row r="669" spans="1:38" ht="12.75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</row>
    <row r="670" spans="1:38" ht="12.75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</row>
    <row r="671" spans="1:38" ht="12.75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</row>
    <row r="672" spans="1:38" ht="12.75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</row>
    <row r="673" spans="1:38" ht="12.75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</row>
    <row r="674" spans="1:38" ht="12.75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</row>
    <row r="675" spans="1:38" ht="12.75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</row>
    <row r="676" spans="1:38" ht="12.75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</row>
    <row r="677" spans="1:38" ht="12.75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</row>
    <row r="678" spans="1:38" ht="12.75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</row>
    <row r="679" spans="1:38" ht="12.75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</row>
    <row r="680" spans="1:38" ht="12.75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</row>
    <row r="681" spans="1:38" ht="12.75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</row>
    <row r="682" spans="1:38" ht="12.75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</row>
    <row r="683" spans="1:38" ht="12.75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</row>
    <row r="684" spans="1:38" ht="12.75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</row>
    <row r="685" spans="1:38" ht="12.75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</row>
    <row r="686" spans="1:38" ht="12.75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</row>
    <row r="687" spans="1:38" ht="12.75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</row>
    <row r="688" spans="1:38" ht="12.75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</row>
    <row r="689" spans="1:38" ht="12.75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</row>
    <row r="690" spans="1:38" ht="12.75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</row>
    <row r="691" spans="1:38" ht="12.75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</row>
    <row r="692" spans="1:38" ht="12.75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</row>
    <row r="693" spans="1:38" ht="12.75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</row>
    <row r="694" spans="1:38" ht="12.75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</row>
    <row r="695" spans="1:38" ht="12.75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</row>
    <row r="696" spans="1:38" ht="12.75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</row>
    <row r="697" spans="1:38" ht="12.75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</row>
    <row r="698" spans="1:38" ht="12.75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</row>
    <row r="699" spans="1:38" ht="12.75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</row>
    <row r="700" spans="1:38" ht="12.75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</row>
    <row r="701" spans="1:38" ht="12.75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</row>
    <row r="702" spans="1:38" ht="12.75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</row>
    <row r="703" spans="1:38" ht="12.75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</row>
    <row r="704" spans="1:38" ht="12.75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</row>
    <row r="705" spans="1:38" ht="12.75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</row>
    <row r="706" spans="1:38" ht="12.75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</row>
    <row r="707" spans="1:38" ht="12.75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</row>
    <row r="708" spans="1:38" ht="12.75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</row>
    <row r="709" spans="1:38" ht="12.75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</row>
    <row r="710" spans="1:38" ht="12.75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</row>
    <row r="711" spans="1:38" ht="12.75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</row>
    <row r="712" spans="1:38" ht="12.75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</row>
    <row r="713" spans="1:38" ht="12.75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</row>
    <row r="714" spans="1:38" ht="12.75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</row>
    <row r="715" spans="1:38" ht="12.75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</row>
    <row r="716" spans="1:38" ht="12.75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</row>
    <row r="717" spans="1:38" ht="12.75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</row>
    <row r="718" spans="1:38" ht="12.75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</row>
    <row r="719" spans="1:38" ht="12.75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</row>
    <row r="720" spans="1:38" ht="12.75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</row>
    <row r="721" spans="1:38" ht="12.75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</row>
    <row r="722" spans="1:38" ht="12.75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</row>
    <row r="723" spans="1:38" ht="12.75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</row>
    <row r="724" spans="1:38" ht="12.75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</row>
    <row r="725" spans="1:38" ht="12.75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</row>
    <row r="726" spans="1:38" ht="12.75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</row>
    <row r="727" spans="1:38" ht="12.75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</row>
    <row r="728" spans="1:38" ht="12.75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</row>
    <row r="729" spans="1:38" ht="12.75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</row>
    <row r="730" spans="1:38" ht="12.75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</row>
    <row r="731" spans="1:38" ht="12.75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</row>
    <row r="732" spans="1:38" ht="12.75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</row>
    <row r="733" spans="1:38" ht="12.75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</row>
    <row r="734" spans="1:38" ht="12.75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</row>
    <row r="735" spans="1:38" ht="12.75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</row>
    <row r="736" spans="1:38" ht="12.75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</row>
    <row r="737" spans="1:38" ht="12.75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</row>
    <row r="738" spans="1:38" ht="12.75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</row>
    <row r="739" spans="1:38" ht="12.75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</row>
    <row r="740" spans="1:38" ht="12.75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</row>
    <row r="741" spans="1:38" ht="12.75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</row>
    <row r="742" spans="1:38" ht="12.75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</row>
    <row r="743" spans="1:38" ht="12.75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</row>
    <row r="744" spans="1:38" ht="12.75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</row>
    <row r="745" spans="1:38" ht="12.75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</row>
    <row r="746" spans="1:38" ht="12.75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</row>
    <row r="747" spans="1:38" ht="12.75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  <c r="AL747" s="36"/>
    </row>
    <row r="748" spans="1:38" ht="12.75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  <c r="AL748" s="36"/>
    </row>
    <row r="749" spans="1:38" ht="12.75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</row>
    <row r="750" spans="1:38" ht="12.75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</row>
    <row r="751" spans="1:38" ht="12.75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  <c r="AL751" s="36"/>
    </row>
    <row r="752" spans="1:38" ht="12.75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36"/>
      <c r="AJ752" s="36"/>
      <c r="AK752" s="36"/>
      <c r="AL752" s="36"/>
    </row>
    <row r="753" spans="1:38" ht="12.75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36"/>
      <c r="AJ753" s="36"/>
      <c r="AK753" s="36"/>
      <c r="AL753" s="36"/>
    </row>
    <row r="754" spans="1:38" ht="12.75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36"/>
      <c r="AJ754" s="36"/>
      <c r="AK754" s="36"/>
      <c r="AL754" s="36"/>
    </row>
    <row r="755" spans="1:38" ht="12.75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  <c r="AL755" s="36"/>
    </row>
    <row r="756" spans="1:38" ht="12.75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36"/>
      <c r="AJ756" s="36"/>
      <c r="AK756" s="36"/>
      <c r="AL756" s="36"/>
    </row>
    <row r="757" spans="1:38" ht="12.75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  <c r="AL757" s="36"/>
    </row>
    <row r="758" spans="1:38" ht="12.75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36"/>
      <c r="AJ758" s="36"/>
      <c r="AK758" s="36"/>
      <c r="AL758" s="36"/>
    </row>
    <row r="759" spans="1:38" ht="12.75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  <c r="AL759" s="36"/>
    </row>
    <row r="760" spans="1:38" ht="12.75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  <c r="AL760" s="36"/>
    </row>
    <row r="761" spans="1:38" ht="12.75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6"/>
      <c r="AL761" s="36"/>
    </row>
    <row r="762" spans="1:38" ht="12.75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  <c r="AL762" s="36"/>
    </row>
    <row r="763" spans="1:38" ht="12.75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  <c r="AL763" s="36"/>
    </row>
    <row r="764" spans="1:38" ht="12.75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  <c r="AL764" s="36"/>
    </row>
    <row r="765" spans="1:38" ht="12.75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  <c r="AL765" s="36"/>
    </row>
    <row r="766" spans="1:38" ht="12.75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  <c r="AL766" s="36"/>
    </row>
    <row r="767" spans="1:38" ht="12.75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  <c r="AL767" s="36"/>
    </row>
    <row r="768" spans="1:38" ht="12.75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6"/>
      <c r="AL768" s="36"/>
    </row>
    <row r="769" spans="1:38" ht="12.75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36"/>
      <c r="AJ769" s="36"/>
      <c r="AK769" s="36"/>
      <c r="AL769" s="36"/>
    </row>
    <row r="770" spans="1:38" ht="12.75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  <c r="AL770" s="36"/>
    </row>
    <row r="771" spans="1:38" ht="12.75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  <c r="AL771" s="36"/>
    </row>
    <row r="772" spans="1:38" ht="12.75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  <c r="AL772" s="36"/>
    </row>
    <row r="773" spans="1:38" ht="12.75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</row>
    <row r="774" spans="1:38" ht="12.75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36"/>
      <c r="AJ774" s="36"/>
      <c r="AK774" s="36"/>
      <c r="AL774" s="36"/>
    </row>
    <row r="775" spans="1:38" ht="12.75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36"/>
      <c r="AJ775" s="36"/>
      <c r="AK775" s="36"/>
      <c r="AL775" s="36"/>
    </row>
    <row r="776" spans="1:38" ht="12.75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36"/>
      <c r="AJ776" s="36"/>
      <c r="AK776" s="36"/>
      <c r="AL776" s="36"/>
    </row>
    <row r="777" spans="1:38" ht="12.75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36"/>
      <c r="AJ777" s="36"/>
      <c r="AK777" s="36"/>
      <c r="AL777" s="36"/>
    </row>
    <row r="778" spans="1:38" ht="12.75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36"/>
      <c r="AJ778" s="36"/>
      <c r="AK778" s="36"/>
      <c r="AL778" s="36"/>
    </row>
    <row r="779" spans="1:38" ht="12.75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  <c r="AL779" s="36"/>
    </row>
    <row r="780" spans="1:38" ht="12.75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36"/>
      <c r="AJ780" s="36"/>
      <c r="AK780" s="36"/>
      <c r="AL780" s="36"/>
    </row>
    <row r="781" spans="1:38" ht="12.75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36"/>
      <c r="AJ781" s="36"/>
      <c r="AK781" s="36"/>
      <c r="AL781" s="36"/>
    </row>
    <row r="782" spans="1:38" ht="12.75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36"/>
      <c r="AJ782" s="36"/>
      <c r="AK782" s="36"/>
      <c r="AL782" s="36"/>
    </row>
    <row r="783" spans="1:38" ht="12.75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  <c r="AL783" s="36"/>
    </row>
    <row r="784" spans="1:38" ht="12.75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  <c r="AL784" s="36"/>
    </row>
    <row r="785" spans="1:38" ht="12.75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36"/>
      <c r="AJ785" s="36"/>
      <c r="AK785" s="36"/>
      <c r="AL785" s="36"/>
    </row>
    <row r="786" spans="1:38" ht="12.75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36"/>
      <c r="AJ786" s="36"/>
      <c r="AK786" s="36"/>
      <c r="AL786" s="36"/>
    </row>
    <row r="787" spans="1:38" ht="12.75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  <c r="AL787" s="36"/>
    </row>
    <row r="788" spans="1:38" ht="12.75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36"/>
      <c r="AJ788" s="36"/>
      <c r="AK788" s="36"/>
      <c r="AL788" s="36"/>
    </row>
    <row r="789" spans="1:38" ht="12.75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</row>
    <row r="790" spans="1:38" ht="12.75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36"/>
      <c r="AJ790" s="36"/>
      <c r="AK790" s="36"/>
      <c r="AL790" s="36"/>
    </row>
    <row r="791" spans="1:38" ht="12.75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  <c r="AL791" s="36"/>
    </row>
    <row r="792" spans="1:38" ht="12.75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36"/>
      <c r="AJ792" s="36"/>
      <c r="AK792" s="36"/>
      <c r="AL792" s="36"/>
    </row>
    <row r="793" spans="1:38" ht="12.75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</row>
    <row r="794" spans="1:38" ht="12.75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</row>
    <row r="795" spans="1:38" ht="12.75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  <c r="AL795" s="36"/>
    </row>
    <row r="796" spans="1:38" ht="12.75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  <c r="AL796" s="36"/>
    </row>
    <row r="797" spans="1:38" ht="12.75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  <c r="AL797" s="36"/>
    </row>
    <row r="798" spans="1:38" ht="12.75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  <c r="AL798" s="36"/>
    </row>
    <row r="799" spans="1:38" ht="12.75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</row>
    <row r="800" spans="1:38" ht="12.75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</row>
    <row r="801" spans="1:38" ht="12.75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  <c r="AL801" s="36"/>
    </row>
    <row r="802" spans="1:38" ht="12.75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  <c r="AL802" s="36"/>
    </row>
    <row r="803" spans="1:38" ht="12.75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</row>
    <row r="804" spans="1:38" ht="12.75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</row>
    <row r="805" spans="1:38" ht="12.75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</row>
    <row r="806" spans="1:38" ht="12.75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</row>
    <row r="807" spans="1:38" ht="12.75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</row>
    <row r="808" spans="1:38" ht="12.75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</row>
    <row r="809" spans="1:38" ht="12.75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</row>
    <row r="810" spans="1:38" ht="12.75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  <c r="AL810" s="36"/>
    </row>
    <row r="811" spans="1:38" ht="12.75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</row>
    <row r="812" spans="1:38" ht="12.75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36"/>
      <c r="AJ812" s="36"/>
      <c r="AK812" s="36"/>
      <c r="AL812" s="36"/>
    </row>
    <row r="813" spans="1:38" ht="12.75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  <c r="AL813" s="36"/>
    </row>
    <row r="814" spans="1:38" ht="12.75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36"/>
      <c r="AJ814" s="36"/>
      <c r="AK814" s="36"/>
      <c r="AL814" s="36"/>
    </row>
    <row r="815" spans="1:38" ht="12.75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36"/>
      <c r="AJ815" s="36"/>
      <c r="AK815" s="36"/>
      <c r="AL815" s="36"/>
    </row>
    <row r="816" spans="1:38" ht="12.75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  <c r="AL816" s="36"/>
    </row>
    <row r="817" spans="1:38" ht="12.75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36"/>
      <c r="AJ817" s="36"/>
      <c r="AK817" s="36"/>
      <c r="AL817" s="36"/>
    </row>
    <row r="818" spans="1:38" ht="12.75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36"/>
      <c r="AJ818" s="36"/>
      <c r="AK818" s="36"/>
      <c r="AL818" s="36"/>
    </row>
    <row r="819" spans="1:38" ht="12.75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36"/>
      <c r="AJ819" s="36"/>
      <c r="AK819" s="36"/>
      <c r="AL819" s="36"/>
    </row>
    <row r="820" spans="1:38" ht="12.75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  <c r="AL820" s="36"/>
    </row>
    <row r="821" spans="1:38" ht="12.75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  <c r="AL821" s="36"/>
    </row>
    <row r="822" spans="1:38" ht="12.75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36"/>
      <c r="AJ822" s="36"/>
      <c r="AK822" s="36"/>
      <c r="AL822" s="36"/>
    </row>
    <row r="823" spans="1:38" ht="12.75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  <c r="AL823" s="36"/>
    </row>
    <row r="824" spans="1:38" ht="12.75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36"/>
      <c r="AJ824" s="36"/>
      <c r="AK824" s="36"/>
      <c r="AL824" s="36"/>
    </row>
    <row r="825" spans="1:38" ht="12.75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  <c r="AL825" s="36"/>
    </row>
    <row r="826" spans="1:38" ht="12.75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  <c r="AL826" s="36"/>
    </row>
    <row r="827" spans="1:38" ht="12.75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36"/>
      <c r="AJ827" s="36"/>
      <c r="AK827" s="36"/>
      <c r="AL827" s="36"/>
    </row>
    <row r="828" spans="1:38" ht="12.75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36"/>
      <c r="AJ828" s="36"/>
      <c r="AK828" s="36"/>
      <c r="AL828" s="36"/>
    </row>
    <row r="829" spans="1:38" ht="12.75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  <c r="AL829" s="36"/>
    </row>
    <row r="830" spans="1:38" ht="12.75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  <c r="AL830" s="36"/>
    </row>
    <row r="831" spans="1:38" ht="12.75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  <c r="AL831" s="36"/>
    </row>
    <row r="832" spans="1:38" ht="12.75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36"/>
      <c r="AJ832" s="36"/>
      <c r="AK832" s="36"/>
      <c r="AL832" s="36"/>
    </row>
    <row r="833" spans="1:38" ht="12.75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  <c r="AL833" s="36"/>
    </row>
    <row r="834" spans="1:38" ht="12.75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  <c r="AL834" s="36"/>
    </row>
    <row r="835" spans="1:38" ht="12.75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  <c r="AL835" s="36"/>
    </row>
    <row r="836" spans="1:38" ht="12.75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  <c r="AL836" s="36"/>
    </row>
    <row r="837" spans="1:38" ht="12.75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  <c r="AL837" s="36"/>
    </row>
    <row r="838" spans="1:38" ht="12.75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  <c r="AL838" s="36"/>
    </row>
    <row r="839" spans="1:38" ht="12.75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36"/>
      <c r="AJ839" s="36"/>
      <c r="AK839" s="36"/>
      <c r="AL839" s="36"/>
    </row>
    <row r="840" spans="1:38" ht="12.75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36"/>
      <c r="AJ840" s="36"/>
      <c r="AK840" s="36"/>
      <c r="AL840" s="36"/>
    </row>
    <row r="841" spans="1:38" ht="12.75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  <c r="AL841" s="36"/>
    </row>
    <row r="842" spans="1:38" ht="12.75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  <c r="AL842" s="36"/>
    </row>
    <row r="843" spans="1:38" ht="12.75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  <c r="AL843" s="36"/>
    </row>
    <row r="844" spans="1:38" ht="12.75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  <c r="AL844" s="36"/>
    </row>
    <row r="845" spans="1:38" ht="12.75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36"/>
      <c r="AJ845" s="36"/>
      <c r="AK845" s="36"/>
      <c r="AL845" s="36"/>
    </row>
    <row r="846" spans="1:38" ht="12.75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36"/>
      <c r="AJ846" s="36"/>
      <c r="AK846" s="36"/>
      <c r="AL846" s="36"/>
    </row>
    <row r="847" spans="1:38" ht="12.75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  <c r="AL847" s="36"/>
    </row>
    <row r="848" spans="1:38" ht="12.75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36"/>
      <c r="AJ848" s="36"/>
      <c r="AK848" s="36"/>
      <c r="AL848" s="36"/>
    </row>
    <row r="849" spans="1:38" ht="12.75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36"/>
      <c r="AJ849" s="36"/>
      <c r="AK849" s="36"/>
      <c r="AL849" s="36"/>
    </row>
    <row r="850" spans="1:38" ht="12.75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36"/>
      <c r="AJ850" s="36"/>
      <c r="AK850" s="36"/>
      <c r="AL850" s="36"/>
    </row>
    <row r="851" spans="1:38" ht="12.75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  <c r="AL851" s="36"/>
    </row>
    <row r="852" spans="1:38" ht="12.75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  <c r="AL852" s="36"/>
    </row>
    <row r="853" spans="1:38" ht="12.75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  <c r="AL853" s="36"/>
    </row>
    <row r="854" spans="1:38" ht="12.75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36"/>
      <c r="AJ854" s="36"/>
      <c r="AK854" s="36"/>
      <c r="AL854" s="36"/>
    </row>
    <row r="855" spans="1:38" ht="12.75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36"/>
      <c r="AJ855" s="36"/>
      <c r="AK855" s="36"/>
      <c r="AL855" s="36"/>
    </row>
    <row r="856" spans="1:38" ht="12.75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  <c r="AL856" s="36"/>
    </row>
    <row r="857" spans="1:38" ht="12.75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  <c r="AL857" s="36"/>
    </row>
    <row r="858" spans="1:38" ht="12.75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36"/>
      <c r="AJ858" s="36"/>
      <c r="AK858" s="36"/>
      <c r="AL858" s="36"/>
    </row>
    <row r="859" spans="1:38" ht="12.75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  <c r="AL859" s="36"/>
    </row>
    <row r="860" spans="1:38" ht="12.75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36"/>
      <c r="AJ860" s="36"/>
      <c r="AK860" s="36"/>
      <c r="AL860" s="36"/>
    </row>
    <row r="861" spans="1:38" ht="12.75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36"/>
      <c r="AJ861" s="36"/>
      <c r="AK861" s="36"/>
      <c r="AL861" s="36"/>
    </row>
    <row r="862" spans="1:38" ht="12.75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  <c r="AL862" s="36"/>
    </row>
    <row r="863" spans="1:38" ht="12.75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  <c r="AL863" s="36"/>
    </row>
    <row r="864" spans="1:38" ht="12.75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36"/>
      <c r="AJ864" s="36"/>
      <c r="AK864" s="36"/>
      <c r="AL864" s="36"/>
    </row>
    <row r="865" spans="1:38" ht="12.75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36"/>
      <c r="AJ865" s="36"/>
      <c r="AK865" s="36"/>
      <c r="AL865" s="36"/>
    </row>
    <row r="866" spans="1:38" ht="12.75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</row>
    <row r="867" spans="1:38" ht="12.75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</row>
    <row r="868" spans="1:38" ht="12.75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36"/>
      <c r="AJ868" s="36"/>
      <c r="AK868" s="36"/>
      <c r="AL868" s="36"/>
    </row>
    <row r="869" spans="1:38" ht="12.75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36"/>
      <c r="AJ869" s="36"/>
      <c r="AK869" s="36"/>
      <c r="AL869" s="36"/>
    </row>
    <row r="870" spans="1:38" ht="12.75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  <c r="AL870" s="36"/>
    </row>
    <row r="871" spans="1:38" ht="12.75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  <c r="AL871" s="36"/>
    </row>
    <row r="872" spans="1:38" ht="12.75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36"/>
      <c r="AJ872" s="36"/>
      <c r="AK872" s="36"/>
      <c r="AL872" s="36"/>
    </row>
    <row r="873" spans="1:38" ht="12.75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36"/>
      <c r="AJ873" s="36"/>
      <c r="AK873" s="36"/>
      <c r="AL873" s="36"/>
    </row>
    <row r="874" spans="1:38" ht="12.75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  <c r="AL874" s="36"/>
    </row>
    <row r="875" spans="1:38" ht="12.75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  <c r="AL875" s="36"/>
    </row>
    <row r="876" spans="1:38" ht="12.75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  <c r="AL876" s="36"/>
    </row>
    <row r="877" spans="1:38" ht="12.75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</row>
    <row r="878" spans="1:38" ht="12.75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</row>
    <row r="879" spans="1:38" ht="12.75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  <c r="AL879" s="36"/>
    </row>
    <row r="880" spans="1:38" ht="12.75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  <c r="AL880" s="36"/>
    </row>
    <row r="881" spans="1:38" ht="12.75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  <c r="AL881" s="36"/>
    </row>
    <row r="882" spans="1:38" ht="12.75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  <c r="AL882" s="36"/>
    </row>
    <row r="883" spans="1:38" ht="12.75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  <c r="AL883" s="36"/>
    </row>
    <row r="884" spans="1:38" ht="12.75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  <c r="AL884" s="36"/>
    </row>
    <row r="885" spans="1:38" ht="12.75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36"/>
      <c r="AJ885" s="36"/>
      <c r="AK885" s="36"/>
      <c r="AL885" s="36"/>
    </row>
    <row r="886" spans="1:38" ht="12.75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  <c r="AL886" s="36"/>
    </row>
    <row r="887" spans="1:38" ht="12.75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  <c r="AL887" s="36"/>
    </row>
    <row r="888" spans="1:38" ht="12.75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  <c r="AL888" s="36"/>
    </row>
    <row r="889" spans="1:38" ht="12.75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  <c r="AL889" s="36"/>
    </row>
    <row r="890" spans="1:38" ht="12.75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  <c r="AL890" s="36"/>
    </row>
    <row r="891" spans="1:38" ht="12.75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  <c r="AL891" s="36"/>
    </row>
    <row r="892" spans="1:38" ht="12.75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  <c r="AL892" s="36"/>
    </row>
    <row r="893" spans="1:38" ht="12.75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  <c r="AL893" s="36"/>
    </row>
    <row r="894" spans="1:38" ht="12.75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  <c r="AL894" s="36"/>
    </row>
    <row r="895" spans="1:38" ht="12.75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  <c r="AL895" s="36"/>
    </row>
    <row r="896" spans="1:38" ht="12.75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  <c r="AL896" s="36"/>
    </row>
    <row r="897" spans="1:38" ht="12.75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36"/>
      <c r="AJ897" s="36"/>
      <c r="AK897" s="36"/>
      <c r="AL897" s="36"/>
    </row>
    <row r="898" spans="1:38" ht="12.75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36"/>
      <c r="AJ898" s="36"/>
      <c r="AK898" s="36"/>
      <c r="AL898" s="36"/>
    </row>
    <row r="899" spans="1:38" ht="12.75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  <c r="AL899" s="36"/>
    </row>
    <row r="900" spans="1:38" ht="12.75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36"/>
      <c r="AJ900" s="36"/>
      <c r="AK900" s="36"/>
      <c r="AL900" s="36"/>
    </row>
    <row r="901" spans="1:38" ht="12.75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  <c r="AI901" s="36"/>
      <c r="AJ901" s="36"/>
      <c r="AK901" s="36"/>
      <c r="AL901" s="36"/>
    </row>
    <row r="902" spans="1:38" ht="12.75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  <c r="AI902" s="36"/>
      <c r="AJ902" s="36"/>
      <c r="AK902" s="36"/>
      <c r="AL902" s="36"/>
    </row>
    <row r="903" spans="1:38" ht="12.75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36"/>
      <c r="AJ903" s="36"/>
      <c r="AK903" s="36"/>
      <c r="AL903" s="36"/>
    </row>
    <row r="904" spans="1:38" ht="12.75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36"/>
      <c r="AJ904" s="36"/>
      <c r="AK904" s="36"/>
      <c r="AL904" s="36"/>
    </row>
    <row r="905" spans="1:38" ht="12.75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  <c r="AI905" s="36"/>
      <c r="AJ905" s="36"/>
      <c r="AK905" s="36"/>
      <c r="AL905" s="36"/>
    </row>
    <row r="906" spans="1:38" ht="12.75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  <c r="AI906" s="36"/>
      <c r="AJ906" s="36"/>
      <c r="AK906" s="36"/>
      <c r="AL906" s="36"/>
    </row>
    <row r="907" spans="1:38" ht="12.75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36"/>
      <c r="AJ907" s="36"/>
      <c r="AK907" s="36"/>
      <c r="AL907" s="36"/>
    </row>
    <row r="908" spans="1:38" ht="12.75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  <c r="AI908" s="36"/>
      <c r="AJ908" s="36"/>
      <c r="AK908" s="36"/>
      <c r="AL908" s="36"/>
    </row>
    <row r="909" spans="1:38" ht="12.75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  <c r="AI909" s="36"/>
      <c r="AJ909" s="36"/>
      <c r="AK909" s="36"/>
      <c r="AL909" s="36"/>
    </row>
    <row r="910" spans="1:38" ht="12.75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36"/>
      <c r="AJ910" s="36"/>
      <c r="AK910" s="36"/>
      <c r="AL910" s="36"/>
    </row>
    <row r="911" spans="1:38" ht="12.75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36"/>
      <c r="AJ911" s="36"/>
      <c r="AK911" s="36"/>
      <c r="AL911" s="36"/>
    </row>
    <row r="912" spans="1:38" ht="12.75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36"/>
      <c r="AJ912" s="36"/>
      <c r="AK912" s="36"/>
      <c r="AL912" s="36"/>
    </row>
    <row r="913" spans="1:38" ht="12.75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  <c r="AI913" s="36"/>
      <c r="AJ913" s="36"/>
      <c r="AK913" s="36"/>
      <c r="AL913" s="36"/>
    </row>
    <row r="914" spans="1:38" ht="12.75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  <c r="AI914" s="36"/>
      <c r="AJ914" s="36"/>
      <c r="AK914" s="36"/>
      <c r="AL914" s="36"/>
    </row>
    <row r="915" spans="1:38" ht="12.75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  <c r="AI915" s="36"/>
      <c r="AJ915" s="36"/>
      <c r="AK915" s="36"/>
      <c r="AL915" s="36"/>
    </row>
    <row r="916" spans="1:38" ht="12.75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36"/>
      <c r="AJ916" s="36"/>
      <c r="AK916" s="36"/>
      <c r="AL916" s="36"/>
    </row>
    <row r="917" spans="1:38" ht="12.75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36"/>
      <c r="AJ917" s="36"/>
      <c r="AK917" s="36"/>
      <c r="AL917" s="36"/>
    </row>
    <row r="918" spans="1:38" ht="12.75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36"/>
      <c r="AJ918" s="36"/>
      <c r="AK918" s="36"/>
      <c r="AL918" s="36"/>
    </row>
    <row r="919" spans="1:38" ht="12.75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36"/>
      <c r="AJ919" s="36"/>
      <c r="AK919" s="36"/>
      <c r="AL919" s="36"/>
    </row>
    <row r="920" spans="1:38" ht="12.75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36"/>
      <c r="AJ920" s="36"/>
      <c r="AK920" s="36"/>
      <c r="AL920" s="36"/>
    </row>
    <row r="921" spans="1:38" ht="12.75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  <c r="AI921" s="36"/>
      <c r="AJ921" s="36"/>
      <c r="AK921" s="36"/>
      <c r="AL921" s="36"/>
    </row>
    <row r="922" spans="1:38" ht="12.75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  <c r="AI922" s="36"/>
      <c r="AJ922" s="36"/>
      <c r="AK922" s="36"/>
      <c r="AL922" s="36"/>
    </row>
    <row r="923" spans="1:38" ht="12.75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  <c r="AI923" s="36"/>
      <c r="AJ923" s="36"/>
      <c r="AK923" s="36"/>
      <c r="AL923" s="36"/>
    </row>
    <row r="924" spans="1:38" ht="12.75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  <c r="AI924" s="36"/>
      <c r="AJ924" s="36"/>
      <c r="AK924" s="36"/>
      <c r="AL924" s="36"/>
    </row>
    <row r="925" spans="1:38" ht="12.75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  <c r="AL925" s="36"/>
    </row>
    <row r="926" spans="1:38" ht="12.75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  <c r="AI926" s="36"/>
      <c r="AJ926" s="36"/>
      <c r="AK926" s="36"/>
      <c r="AL926" s="36"/>
    </row>
    <row r="927" spans="1:38" ht="12.75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  <c r="AI927" s="36"/>
      <c r="AJ927" s="36"/>
      <c r="AK927" s="36"/>
      <c r="AL927" s="36"/>
    </row>
    <row r="928" spans="1:38" ht="12.75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  <c r="AI928" s="36"/>
      <c r="AJ928" s="36"/>
      <c r="AK928" s="36"/>
      <c r="AL928" s="36"/>
    </row>
    <row r="929" spans="1:38" ht="12.75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  <c r="AI929" s="36"/>
      <c r="AJ929" s="36"/>
      <c r="AK929" s="36"/>
      <c r="AL929" s="36"/>
    </row>
    <row r="930" spans="1:38" ht="12.75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  <c r="AI930" s="36"/>
      <c r="AJ930" s="36"/>
      <c r="AK930" s="36"/>
      <c r="AL930" s="36"/>
    </row>
    <row r="931" spans="1:38" ht="12.75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36"/>
      <c r="AJ931" s="36"/>
      <c r="AK931" s="36"/>
      <c r="AL931" s="36"/>
    </row>
    <row r="932" spans="1:38" ht="12.75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  <c r="AI932" s="36"/>
      <c r="AJ932" s="36"/>
      <c r="AK932" s="36"/>
      <c r="AL932" s="36"/>
    </row>
    <row r="933" spans="1:38" ht="12.75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  <c r="AI933" s="36"/>
      <c r="AJ933" s="36"/>
      <c r="AK933" s="36"/>
      <c r="AL933" s="36"/>
    </row>
    <row r="934" spans="1:38" ht="12.75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36"/>
      <c r="AJ934" s="36"/>
      <c r="AK934" s="36"/>
      <c r="AL934" s="36"/>
    </row>
    <row r="935" spans="1:38" ht="12.75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  <c r="AI935" s="36"/>
      <c r="AJ935" s="36"/>
      <c r="AK935" s="36"/>
      <c r="AL935" s="36"/>
    </row>
    <row r="936" spans="1:38" ht="12.75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  <c r="AI936" s="36"/>
      <c r="AJ936" s="36"/>
      <c r="AK936" s="36"/>
      <c r="AL936" s="36"/>
    </row>
    <row r="937" spans="1:38" ht="12.75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36"/>
      <c r="AJ937" s="36"/>
      <c r="AK937" s="36"/>
      <c r="AL937" s="36"/>
    </row>
    <row r="938" spans="1:38" ht="12.75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36"/>
      <c r="AJ938" s="36"/>
      <c r="AK938" s="36"/>
      <c r="AL938" s="36"/>
    </row>
    <row r="939" spans="1:38" ht="12.75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  <c r="AI939" s="36"/>
      <c r="AJ939" s="36"/>
      <c r="AK939" s="36"/>
      <c r="AL939" s="36"/>
    </row>
    <row r="940" spans="1:38" ht="12.75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36"/>
      <c r="AJ940" s="36"/>
      <c r="AK940" s="36"/>
      <c r="AL940" s="36"/>
    </row>
    <row r="941" spans="1:38" ht="12.75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  <c r="AI941" s="36"/>
      <c r="AJ941" s="36"/>
      <c r="AK941" s="36"/>
      <c r="AL941" s="36"/>
    </row>
    <row r="942" spans="1:38" ht="12.75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36"/>
      <c r="AJ942" s="36"/>
      <c r="AK942" s="36"/>
      <c r="AL942" s="36"/>
    </row>
    <row r="943" spans="1:38" ht="12.75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36"/>
      <c r="AJ943" s="36"/>
      <c r="AK943" s="36"/>
      <c r="AL943" s="36"/>
    </row>
    <row r="944" spans="1:38" ht="12.75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36"/>
      <c r="AJ944" s="36"/>
      <c r="AK944" s="36"/>
      <c r="AL944" s="36"/>
    </row>
    <row r="945" spans="1:38" ht="12.75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  <c r="AI945" s="36"/>
      <c r="AJ945" s="36"/>
      <c r="AK945" s="36"/>
      <c r="AL945" s="36"/>
    </row>
    <row r="946" spans="1:38" ht="12.75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  <c r="AI946" s="36"/>
      <c r="AJ946" s="36"/>
      <c r="AK946" s="36"/>
      <c r="AL946" s="36"/>
    </row>
    <row r="947" spans="1:38" ht="12.75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36"/>
      <c r="AJ947" s="36"/>
      <c r="AK947" s="36"/>
      <c r="AL947" s="36"/>
    </row>
    <row r="948" spans="1:38" ht="12.75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36"/>
      <c r="AJ948" s="36"/>
      <c r="AK948" s="36"/>
      <c r="AL948" s="36"/>
    </row>
    <row r="949" spans="1:38" ht="12.75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36"/>
      <c r="AJ949" s="36"/>
      <c r="AK949" s="36"/>
      <c r="AL949" s="36"/>
    </row>
    <row r="950" spans="1:38" ht="12.75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  <c r="AI950" s="36"/>
      <c r="AJ950" s="36"/>
      <c r="AK950" s="36"/>
      <c r="AL950" s="36"/>
    </row>
    <row r="951" spans="1:38" ht="12.75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36"/>
      <c r="AJ951" s="36"/>
      <c r="AK951" s="36"/>
      <c r="AL951" s="36"/>
    </row>
    <row r="952" spans="1:38" ht="12.75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36"/>
      <c r="AJ952" s="36"/>
      <c r="AK952" s="36"/>
      <c r="AL952" s="36"/>
    </row>
    <row r="953" spans="1:38" ht="12.75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  <c r="AI953" s="36"/>
      <c r="AJ953" s="36"/>
      <c r="AK953" s="36"/>
      <c r="AL953" s="36"/>
    </row>
    <row r="954" spans="1:38" ht="12.75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36"/>
      <c r="AJ954" s="36"/>
      <c r="AK954" s="36"/>
      <c r="AL954" s="36"/>
    </row>
    <row r="955" spans="1:38" ht="12.75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  <c r="AI955" s="36"/>
      <c r="AJ955" s="36"/>
      <c r="AK955" s="36"/>
      <c r="AL955" s="36"/>
    </row>
    <row r="956" spans="1:38" ht="12.75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  <c r="AI956" s="36"/>
      <c r="AJ956" s="36"/>
      <c r="AK956" s="36"/>
      <c r="AL956" s="36"/>
    </row>
    <row r="957" spans="1:38" ht="12.75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  <c r="AI957" s="36"/>
      <c r="AJ957" s="36"/>
      <c r="AK957" s="36"/>
      <c r="AL957" s="36"/>
    </row>
    <row r="958" spans="1:38" ht="12.75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36"/>
      <c r="AJ958" s="36"/>
      <c r="AK958" s="36"/>
      <c r="AL958" s="36"/>
    </row>
    <row r="959" spans="1:38" ht="12.75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  <c r="AI959" s="36"/>
      <c r="AJ959" s="36"/>
      <c r="AK959" s="36"/>
      <c r="AL959" s="36"/>
    </row>
    <row r="960" spans="1:38" ht="12.75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  <c r="AI960" s="36"/>
      <c r="AJ960" s="36"/>
      <c r="AK960" s="36"/>
      <c r="AL960" s="36"/>
    </row>
    <row r="961" spans="1:38" ht="12.75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  <c r="AI961" s="36"/>
      <c r="AJ961" s="36"/>
      <c r="AK961" s="36"/>
      <c r="AL961" s="36"/>
    </row>
    <row r="962" spans="1:38" ht="12.75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  <c r="AI962" s="36"/>
      <c r="AJ962" s="36"/>
      <c r="AK962" s="36"/>
      <c r="AL962" s="36"/>
    </row>
    <row r="963" spans="1:38" ht="12.75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  <c r="AI963" s="36"/>
      <c r="AJ963" s="36"/>
      <c r="AK963" s="36"/>
      <c r="AL963" s="36"/>
    </row>
    <row r="964" spans="1:38" ht="12.75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  <c r="AI964" s="36"/>
      <c r="AJ964" s="36"/>
      <c r="AK964" s="36"/>
      <c r="AL964" s="36"/>
    </row>
    <row r="965" spans="1:38" ht="12.75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  <c r="AI965" s="36"/>
      <c r="AJ965" s="36"/>
      <c r="AK965" s="36"/>
      <c r="AL965" s="36"/>
    </row>
    <row r="966" spans="1:38" ht="12.75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  <c r="AI966" s="36"/>
      <c r="AJ966" s="36"/>
      <c r="AK966" s="36"/>
      <c r="AL966" s="36"/>
    </row>
    <row r="967" spans="1:38" ht="12.75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  <c r="AH967" s="36"/>
      <c r="AI967" s="36"/>
      <c r="AJ967" s="36"/>
      <c r="AK967" s="36"/>
      <c r="AL967" s="36"/>
    </row>
    <row r="968" spans="1:38" ht="12.75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  <c r="AI968" s="36"/>
      <c r="AJ968" s="36"/>
      <c r="AK968" s="36"/>
      <c r="AL968" s="36"/>
    </row>
    <row r="969" spans="1:38" ht="12.75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  <c r="AI969" s="36"/>
      <c r="AJ969" s="36"/>
      <c r="AK969" s="36"/>
      <c r="AL969" s="36"/>
    </row>
    <row r="970" spans="1:38" ht="12.75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  <c r="AH970" s="36"/>
      <c r="AI970" s="36"/>
      <c r="AJ970" s="36"/>
      <c r="AK970" s="36"/>
      <c r="AL970" s="36"/>
    </row>
    <row r="971" spans="1:38" ht="12.75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  <c r="AI971" s="36"/>
      <c r="AJ971" s="36"/>
      <c r="AK971" s="36"/>
      <c r="AL971" s="36"/>
    </row>
    <row r="972" spans="1:38" ht="12.75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F972" s="36"/>
      <c r="AG972" s="36"/>
      <c r="AH972" s="36"/>
      <c r="AI972" s="36"/>
      <c r="AJ972" s="36"/>
      <c r="AK972" s="36"/>
      <c r="AL972" s="36"/>
    </row>
    <row r="973" spans="1:38" ht="12.75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F973" s="36"/>
      <c r="AG973" s="36"/>
      <c r="AH973" s="36"/>
      <c r="AI973" s="36"/>
      <c r="AJ973" s="36"/>
      <c r="AK973" s="36"/>
      <c r="AL973" s="36"/>
    </row>
    <row r="974" spans="1:38" ht="12.75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F974" s="36"/>
      <c r="AG974" s="36"/>
      <c r="AH974" s="36"/>
      <c r="AI974" s="36"/>
      <c r="AJ974" s="36"/>
      <c r="AK974" s="36"/>
      <c r="AL974" s="36"/>
    </row>
    <row r="975" spans="1:38" ht="12.75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  <c r="AE975" s="36"/>
      <c r="AF975" s="36"/>
      <c r="AG975" s="36"/>
      <c r="AH975" s="36"/>
      <c r="AI975" s="36"/>
      <c r="AJ975" s="36"/>
      <c r="AK975" s="36"/>
      <c r="AL975" s="36"/>
    </row>
    <row r="976" spans="1:38" ht="12.75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F976" s="36"/>
      <c r="AG976" s="36"/>
      <c r="AH976" s="36"/>
      <c r="AI976" s="36"/>
      <c r="AJ976" s="36"/>
      <c r="AK976" s="36"/>
      <c r="AL976" s="36"/>
    </row>
    <row r="977" spans="1:38" ht="12.75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F977" s="36"/>
      <c r="AG977" s="36"/>
      <c r="AH977" s="36"/>
      <c r="AI977" s="36"/>
      <c r="AJ977" s="36"/>
      <c r="AK977" s="36"/>
      <c r="AL977" s="36"/>
    </row>
    <row r="978" spans="1:38" ht="12.75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F978" s="36"/>
      <c r="AG978" s="36"/>
      <c r="AH978" s="36"/>
      <c r="AI978" s="36"/>
      <c r="AJ978" s="36"/>
      <c r="AK978" s="36"/>
      <c r="AL978" s="36"/>
    </row>
    <row r="979" spans="1:38" ht="12.75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  <c r="AE979" s="36"/>
      <c r="AF979" s="36"/>
      <c r="AG979" s="36"/>
      <c r="AH979" s="36"/>
      <c r="AI979" s="36"/>
      <c r="AJ979" s="36"/>
      <c r="AK979" s="36"/>
      <c r="AL979" s="36"/>
    </row>
    <row r="980" spans="1:38" ht="12.75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F980" s="36"/>
      <c r="AG980" s="36"/>
      <c r="AH980" s="36"/>
      <c r="AI980" s="36"/>
      <c r="AJ980" s="36"/>
      <c r="AK980" s="36"/>
      <c r="AL980" s="36"/>
    </row>
    <row r="981" spans="1:38" ht="12.75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F981" s="36"/>
      <c r="AG981" s="36"/>
      <c r="AH981" s="36"/>
      <c r="AI981" s="36"/>
      <c r="AJ981" s="36"/>
      <c r="AK981" s="36"/>
      <c r="AL981" s="36"/>
    </row>
    <row r="982" spans="1:38" ht="12.75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F982" s="36"/>
      <c r="AG982" s="36"/>
      <c r="AH982" s="36"/>
      <c r="AI982" s="36"/>
      <c r="AJ982" s="36"/>
      <c r="AK982" s="36"/>
      <c r="AL982" s="36"/>
    </row>
    <row r="983" spans="1:38" ht="12.75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  <c r="AE983" s="36"/>
      <c r="AF983" s="36"/>
      <c r="AG983" s="36"/>
      <c r="AH983" s="36"/>
      <c r="AI983" s="36"/>
      <c r="AJ983" s="36"/>
      <c r="AK983" s="36"/>
      <c r="AL983" s="36"/>
    </row>
    <row r="984" spans="1:38" ht="12.75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  <c r="AF984" s="36"/>
      <c r="AG984" s="36"/>
      <c r="AH984" s="36"/>
      <c r="AI984" s="36"/>
      <c r="AJ984" s="36"/>
      <c r="AK984" s="36"/>
      <c r="AL984" s="36"/>
    </row>
    <row r="985" spans="1:38" ht="12.75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  <c r="AE985" s="36"/>
      <c r="AF985" s="36"/>
      <c r="AG985" s="36"/>
      <c r="AH985" s="36"/>
      <c r="AI985" s="36"/>
      <c r="AJ985" s="36"/>
      <c r="AK985" s="36"/>
      <c r="AL985" s="36"/>
    </row>
    <row r="986" spans="1:38" ht="12.75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  <c r="AF986" s="36"/>
      <c r="AG986" s="36"/>
      <c r="AH986" s="36"/>
      <c r="AI986" s="36"/>
      <c r="AJ986" s="36"/>
      <c r="AK986" s="36"/>
      <c r="AL986" s="36"/>
    </row>
    <row r="987" spans="1:38" ht="12.75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  <c r="AE987" s="36"/>
      <c r="AF987" s="36"/>
      <c r="AG987" s="36"/>
      <c r="AH987" s="36"/>
      <c r="AI987" s="36"/>
      <c r="AJ987" s="36"/>
      <c r="AK987" s="36"/>
      <c r="AL987" s="36"/>
    </row>
    <row r="988" spans="1:38" ht="12.75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  <c r="AF988" s="36"/>
      <c r="AG988" s="36"/>
      <c r="AH988" s="36"/>
      <c r="AI988" s="36"/>
      <c r="AJ988" s="36"/>
      <c r="AK988" s="36"/>
      <c r="AL988" s="36"/>
    </row>
    <row r="989" spans="1:38" ht="12.75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F989" s="36"/>
      <c r="AG989" s="36"/>
      <c r="AH989" s="36"/>
      <c r="AI989" s="36"/>
      <c r="AJ989" s="36"/>
      <c r="AK989" s="36"/>
      <c r="AL989" s="36"/>
    </row>
    <row r="990" spans="1:38" ht="12.75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  <c r="AF990" s="36"/>
      <c r="AG990" s="36"/>
      <c r="AH990" s="36"/>
      <c r="AI990" s="36"/>
      <c r="AJ990" s="36"/>
      <c r="AK990" s="36"/>
      <c r="AL990" s="36"/>
    </row>
    <row r="991" spans="1:38" ht="12.75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  <c r="AE991" s="36"/>
      <c r="AF991" s="36"/>
      <c r="AG991" s="36"/>
      <c r="AH991" s="36"/>
      <c r="AI991" s="36"/>
      <c r="AJ991" s="36"/>
      <c r="AK991" s="36"/>
      <c r="AL991" s="36"/>
    </row>
    <row r="992" spans="1:38" ht="12.75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F992" s="36"/>
      <c r="AG992" s="36"/>
      <c r="AH992" s="36"/>
      <c r="AI992" s="36"/>
      <c r="AJ992" s="36"/>
      <c r="AK992" s="36"/>
      <c r="AL992" s="36"/>
    </row>
    <row r="993" spans="1:38" ht="12.75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  <c r="AE993" s="36"/>
      <c r="AF993" s="36"/>
      <c r="AG993" s="36"/>
      <c r="AH993" s="36"/>
      <c r="AI993" s="36"/>
      <c r="AJ993" s="36"/>
      <c r="AK993" s="36"/>
      <c r="AL993" s="36"/>
    </row>
    <row r="994" spans="1:38" ht="12.75">
      <c r="A994" s="36"/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  <c r="AE994" s="36"/>
      <c r="AF994" s="36"/>
      <c r="AG994" s="36"/>
      <c r="AH994" s="36"/>
      <c r="AI994" s="36"/>
      <c r="AJ994" s="36"/>
      <c r="AK994" s="36"/>
      <c r="AL994" s="36"/>
    </row>
    <row r="995" spans="1:38" ht="12.75">
      <c r="A995" s="36"/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  <c r="AE995" s="36"/>
      <c r="AF995" s="36"/>
      <c r="AG995" s="36"/>
      <c r="AH995" s="36"/>
      <c r="AI995" s="36"/>
      <c r="AJ995" s="36"/>
      <c r="AK995" s="36"/>
      <c r="AL995" s="36"/>
    </row>
    <row r="996" spans="1:38" ht="12.75">
      <c r="A996" s="36"/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F996" s="36"/>
      <c r="AG996" s="36"/>
      <c r="AH996" s="36"/>
      <c r="AI996" s="36"/>
      <c r="AJ996" s="36"/>
      <c r="AK996" s="36"/>
      <c r="AL996" s="36"/>
    </row>
    <row r="997" spans="1:38" ht="12.75">
      <c r="A997" s="36"/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  <c r="AE997" s="36"/>
      <c r="AF997" s="36"/>
      <c r="AG997" s="36"/>
      <c r="AH997" s="36"/>
      <c r="AI997" s="36"/>
      <c r="AJ997" s="36"/>
      <c r="AK997" s="36"/>
      <c r="AL997" s="36"/>
    </row>
    <row r="998" spans="1:38" ht="12.75">
      <c r="A998" s="36"/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  <c r="AE998" s="36"/>
      <c r="AF998" s="36"/>
      <c r="AG998" s="36"/>
      <c r="AH998" s="36"/>
      <c r="AI998" s="36"/>
      <c r="AJ998" s="36"/>
      <c r="AK998" s="36"/>
      <c r="AL998" s="36"/>
    </row>
    <row r="999" spans="1:38" ht="12.75">
      <c r="A999" s="36"/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  <c r="AE999" s="36"/>
      <c r="AF999" s="36"/>
      <c r="AG999" s="36"/>
      <c r="AH999" s="36"/>
      <c r="AI999" s="36"/>
      <c r="AJ999" s="36"/>
      <c r="AK999" s="36"/>
      <c r="AL999" s="36"/>
    </row>
    <row r="1000" spans="1:38" ht="12.75">
      <c r="A1000" s="36"/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  <c r="AE1000" s="36"/>
      <c r="AF1000" s="36"/>
      <c r="AG1000" s="36"/>
      <c r="AH1000" s="36"/>
      <c r="AI1000" s="36"/>
      <c r="AJ1000" s="36"/>
      <c r="AK1000" s="36"/>
      <c r="AL1000" s="36"/>
    </row>
    <row r="1001" spans="1:38" ht="12.75">
      <c r="A1001" s="36"/>
      <c r="B1001" s="36"/>
      <c r="C1001" s="36"/>
      <c r="D1001" s="36"/>
      <c r="E1001" s="36"/>
      <c r="F1001" s="36"/>
      <c r="G1001" s="36"/>
      <c r="H1001" s="36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  <c r="AA1001" s="36"/>
      <c r="AB1001" s="36"/>
      <c r="AC1001" s="36"/>
      <c r="AD1001" s="36"/>
      <c r="AE1001" s="36"/>
      <c r="AF1001" s="36"/>
      <c r="AG1001" s="36"/>
      <c r="AH1001" s="36"/>
      <c r="AI1001" s="36"/>
      <c r="AJ1001" s="36"/>
      <c r="AK1001" s="36"/>
      <c r="AL1001" s="36"/>
    </row>
    <row r="1002" spans="1:38" ht="12.75">
      <c r="A1002" s="36"/>
      <c r="B1002" s="36"/>
      <c r="C1002" s="36"/>
      <c r="D1002" s="36"/>
      <c r="E1002" s="36"/>
      <c r="F1002" s="36"/>
      <c r="G1002" s="36"/>
      <c r="H1002" s="36"/>
      <c r="I1002" s="3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  <c r="AA1002" s="36"/>
      <c r="AB1002" s="36"/>
      <c r="AC1002" s="36"/>
      <c r="AD1002" s="36"/>
      <c r="AE1002" s="36"/>
      <c r="AF1002" s="36"/>
      <c r="AG1002" s="36"/>
      <c r="AH1002" s="36"/>
      <c r="AI1002" s="36"/>
      <c r="AJ1002" s="36"/>
      <c r="AK1002" s="36"/>
      <c r="AL1002" s="36"/>
    </row>
    <row r="1003" spans="1:38" ht="12.75">
      <c r="A1003" s="36"/>
      <c r="B1003" s="36"/>
      <c r="C1003" s="36"/>
      <c r="D1003" s="36"/>
      <c r="E1003" s="36"/>
      <c r="F1003" s="36"/>
      <c r="G1003" s="36"/>
      <c r="H1003" s="36"/>
      <c r="I1003" s="36"/>
      <c r="J1003" s="36"/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  <c r="U1003" s="36"/>
      <c r="V1003" s="36"/>
      <c r="W1003" s="36"/>
      <c r="X1003" s="36"/>
      <c r="Y1003" s="36"/>
      <c r="Z1003" s="36"/>
      <c r="AA1003" s="36"/>
      <c r="AB1003" s="36"/>
      <c r="AC1003" s="36"/>
      <c r="AD1003" s="36"/>
      <c r="AE1003" s="36"/>
      <c r="AF1003" s="36"/>
      <c r="AG1003" s="36"/>
      <c r="AH1003" s="36"/>
      <c r="AI1003" s="36"/>
      <c r="AJ1003" s="36"/>
      <c r="AK1003" s="36"/>
      <c r="AL1003" s="36"/>
    </row>
    <row r="1004" spans="1:38" ht="12.75">
      <c r="A1004" s="36"/>
      <c r="B1004" s="36"/>
      <c r="C1004" s="36"/>
      <c r="D1004" s="36"/>
      <c r="E1004" s="36"/>
      <c r="F1004" s="36"/>
      <c r="G1004" s="36"/>
      <c r="H1004" s="36"/>
      <c r="I1004" s="36"/>
      <c r="J1004" s="36"/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  <c r="AA1004" s="36"/>
      <c r="AB1004" s="36"/>
      <c r="AC1004" s="36"/>
      <c r="AD1004" s="36"/>
      <c r="AE1004" s="36"/>
      <c r="AF1004" s="36"/>
      <c r="AG1004" s="36"/>
      <c r="AH1004" s="36"/>
      <c r="AI1004" s="36"/>
      <c r="AJ1004" s="36"/>
      <c r="AK1004" s="36"/>
      <c r="AL1004" s="36"/>
    </row>
    <row r="1005" spans="1:38" ht="12.75">
      <c r="A1005" s="36"/>
      <c r="B1005" s="36"/>
      <c r="C1005" s="36"/>
      <c r="D1005" s="36"/>
      <c r="E1005" s="36"/>
      <c r="F1005" s="36"/>
      <c r="G1005" s="36"/>
      <c r="H1005" s="36"/>
      <c r="I1005" s="36"/>
      <c r="J1005" s="36"/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  <c r="U1005" s="36"/>
      <c r="V1005" s="36"/>
      <c r="W1005" s="36"/>
      <c r="X1005" s="36"/>
      <c r="Y1005" s="36"/>
      <c r="Z1005" s="36"/>
      <c r="AA1005" s="36"/>
      <c r="AB1005" s="36"/>
      <c r="AC1005" s="36"/>
      <c r="AD1005" s="36"/>
      <c r="AE1005" s="36"/>
      <c r="AF1005" s="36"/>
      <c r="AG1005" s="36"/>
      <c r="AH1005" s="36"/>
      <c r="AI1005" s="36"/>
      <c r="AJ1005" s="36"/>
      <c r="AK1005" s="36"/>
      <c r="AL1005" s="36"/>
    </row>
    <row r="1006" spans="1:38" ht="12.75">
      <c r="A1006" s="36"/>
      <c r="B1006" s="36"/>
      <c r="C1006" s="36"/>
      <c r="D1006" s="36"/>
      <c r="E1006" s="36"/>
      <c r="F1006" s="36"/>
      <c r="G1006" s="36"/>
      <c r="H1006" s="36"/>
      <c r="I1006" s="36"/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36"/>
      <c r="AD1006" s="36"/>
      <c r="AE1006" s="36"/>
      <c r="AF1006" s="36"/>
      <c r="AG1006" s="36"/>
      <c r="AH1006" s="36"/>
      <c r="AI1006" s="36"/>
      <c r="AJ1006" s="36"/>
      <c r="AK1006" s="36"/>
      <c r="AL1006" s="36"/>
    </row>
    <row r="1007" spans="1:38" ht="12.75">
      <c r="A1007" s="36"/>
      <c r="B1007" s="36"/>
      <c r="C1007" s="36"/>
      <c r="D1007" s="36"/>
      <c r="E1007" s="36"/>
      <c r="F1007" s="36"/>
      <c r="G1007" s="36"/>
      <c r="H1007" s="36"/>
      <c r="I1007" s="36"/>
      <c r="J1007" s="36"/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  <c r="U1007" s="36"/>
      <c r="V1007" s="36"/>
      <c r="W1007" s="36"/>
      <c r="X1007" s="36"/>
      <c r="Y1007" s="36"/>
      <c r="Z1007" s="36"/>
      <c r="AA1007" s="36"/>
      <c r="AB1007" s="36"/>
      <c r="AC1007" s="36"/>
      <c r="AD1007" s="36"/>
      <c r="AE1007" s="36"/>
      <c r="AF1007" s="36"/>
      <c r="AG1007" s="36"/>
      <c r="AH1007" s="36"/>
      <c r="AI1007" s="36"/>
      <c r="AJ1007" s="36"/>
      <c r="AK1007" s="36"/>
      <c r="AL1007" s="36"/>
    </row>
    <row r="1008" spans="1:38" ht="12.75">
      <c r="A1008" s="36"/>
      <c r="B1008" s="36"/>
      <c r="C1008" s="36"/>
      <c r="D1008" s="36"/>
      <c r="E1008" s="36"/>
      <c r="F1008" s="36"/>
      <c r="G1008" s="36"/>
      <c r="H1008" s="36"/>
      <c r="I1008" s="36"/>
      <c r="J1008" s="36"/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  <c r="U1008" s="36"/>
      <c r="V1008" s="36"/>
      <c r="W1008" s="36"/>
      <c r="X1008" s="36"/>
      <c r="Y1008" s="36"/>
      <c r="Z1008" s="36"/>
      <c r="AA1008" s="36"/>
      <c r="AB1008" s="36"/>
      <c r="AC1008" s="36"/>
      <c r="AD1008" s="36"/>
      <c r="AE1008" s="36"/>
      <c r="AF1008" s="36"/>
      <c r="AG1008" s="36"/>
      <c r="AH1008" s="36"/>
      <c r="AI1008" s="36"/>
      <c r="AJ1008" s="36"/>
      <c r="AK1008" s="36"/>
      <c r="AL1008" s="36"/>
    </row>
    <row r="1009" spans="1:38" ht="12.75">
      <c r="A1009" s="36"/>
      <c r="B1009" s="36"/>
      <c r="C1009" s="36"/>
      <c r="D1009" s="36"/>
      <c r="E1009" s="36"/>
      <c r="F1009" s="36"/>
      <c r="G1009" s="36"/>
      <c r="H1009" s="36"/>
      <c r="I1009" s="36"/>
      <c r="J1009" s="36"/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  <c r="U1009" s="36"/>
      <c r="V1009" s="36"/>
      <c r="W1009" s="36"/>
      <c r="X1009" s="36"/>
      <c r="Y1009" s="36"/>
      <c r="Z1009" s="36"/>
      <c r="AA1009" s="36"/>
      <c r="AB1009" s="36"/>
      <c r="AC1009" s="36"/>
      <c r="AD1009" s="36"/>
      <c r="AE1009" s="36"/>
      <c r="AF1009" s="36"/>
      <c r="AG1009" s="36"/>
      <c r="AH1009" s="36"/>
      <c r="AI1009" s="36"/>
      <c r="AJ1009" s="36"/>
      <c r="AK1009" s="36"/>
      <c r="AL1009" s="36"/>
    </row>
    <row r="1010" spans="1:38" ht="12.75">
      <c r="A1010" s="36"/>
      <c r="B1010" s="36"/>
      <c r="C1010" s="36"/>
      <c r="D1010" s="36"/>
      <c r="E1010" s="36"/>
      <c r="F1010" s="36"/>
      <c r="G1010" s="36"/>
      <c r="H1010" s="36"/>
      <c r="I1010" s="36"/>
      <c r="J1010" s="36"/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  <c r="U1010" s="36"/>
      <c r="V1010" s="36"/>
      <c r="W1010" s="36"/>
      <c r="X1010" s="36"/>
      <c r="Y1010" s="36"/>
      <c r="Z1010" s="36"/>
      <c r="AA1010" s="36"/>
      <c r="AB1010" s="36"/>
      <c r="AC1010" s="36"/>
      <c r="AD1010" s="36"/>
      <c r="AE1010" s="36"/>
      <c r="AF1010" s="36"/>
      <c r="AG1010" s="36"/>
      <c r="AH1010" s="36"/>
      <c r="AI1010" s="36"/>
      <c r="AJ1010" s="36"/>
      <c r="AK1010" s="36"/>
      <c r="AL1010" s="36"/>
    </row>
    <row r="1011" spans="1:38" ht="12.75">
      <c r="A1011" s="36"/>
      <c r="B1011" s="36"/>
      <c r="C1011" s="36"/>
      <c r="D1011" s="36"/>
      <c r="E1011" s="36"/>
      <c r="F1011" s="36"/>
      <c r="G1011" s="36"/>
      <c r="H1011" s="36"/>
      <c r="I1011" s="36"/>
      <c r="J1011" s="36"/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  <c r="U1011" s="36"/>
      <c r="V1011" s="36"/>
      <c r="W1011" s="36"/>
      <c r="X1011" s="36"/>
      <c r="Y1011" s="36"/>
      <c r="Z1011" s="36"/>
      <c r="AA1011" s="36"/>
      <c r="AB1011" s="36"/>
      <c r="AC1011" s="36"/>
      <c r="AD1011" s="36"/>
      <c r="AE1011" s="36"/>
      <c r="AF1011" s="36"/>
      <c r="AG1011" s="36"/>
      <c r="AH1011" s="36"/>
      <c r="AI1011" s="36"/>
      <c r="AJ1011" s="36"/>
      <c r="AK1011" s="36"/>
      <c r="AL1011" s="36"/>
    </row>
    <row r="1012" spans="1:38" ht="12.75">
      <c r="A1012" s="36"/>
      <c r="B1012" s="36"/>
      <c r="C1012" s="36"/>
      <c r="D1012" s="36"/>
      <c r="E1012" s="36"/>
      <c r="F1012" s="36"/>
      <c r="G1012" s="36"/>
      <c r="H1012" s="36"/>
      <c r="I1012" s="36"/>
      <c r="J1012" s="36"/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  <c r="U1012" s="36"/>
      <c r="V1012" s="36"/>
      <c r="W1012" s="36"/>
      <c r="X1012" s="36"/>
      <c r="Y1012" s="36"/>
      <c r="Z1012" s="36"/>
      <c r="AA1012" s="36"/>
      <c r="AB1012" s="36"/>
      <c r="AC1012" s="36"/>
      <c r="AD1012" s="36"/>
      <c r="AE1012" s="36"/>
      <c r="AF1012" s="36"/>
      <c r="AG1012" s="36"/>
      <c r="AH1012" s="36"/>
      <c r="AI1012" s="36"/>
      <c r="AJ1012" s="36"/>
      <c r="AK1012" s="36"/>
      <c r="AL1012" s="36"/>
    </row>
    <row r="1013" spans="1:38" ht="12.75">
      <c r="A1013" s="36"/>
      <c r="B1013" s="36"/>
      <c r="C1013" s="36"/>
      <c r="D1013" s="36"/>
      <c r="E1013" s="36"/>
      <c r="F1013" s="36"/>
      <c r="G1013" s="36"/>
      <c r="H1013" s="36"/>
      <c r="I1013" s="36"/>
      <c r="J1013" s="36"/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  <c r="U1013" s="36"/>
      <c r="V1013" s="36"/>
      <c r="W1013" s="36"/>
      <c r="X1013" s="36"/>
      <c r="Y1013" s="36"/>
      <c r="Z1013" s="36"/>
      <c r="AA1013" s="36"/>
      <c r="AB1013" s="36"/>
      <c r="AC1013" s="36"/>
      <c r="AD1013" s="36"/>
      <c r="AE1013" s="36"/>
      <c r="AF1013" s="36"/>
      <c r="AG1013" s="36"/>
      <c r="AH1013" s="36"/>
      <c r="AI1013" s="36"/>
      <c r="AJ1013" s="36"/>
      <c r="AK1013" s="36"/>
      <c r="AL1013" s="36"/>
    </row>
    <row r="1014" spans="1:38" ht="12.75">
      <c r="A1014" s="36"/>
      <c r="B1014" s="36"/>
      <c r="C1014" s="36"/>
      <c r="D1014" s="36"/>
      <c r="E1014" s="36"/>
      <c r="F1014" s="36"/>
      <c r="G1014" s="36"/>
      <c r="H1014" s="36"/>
      <c r="I1014" s="36"/>
      <c r="J1014" s="36"/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  <c r="U1014" s="36"/>
      <c r="V1014" s="36"/>
      <c r="W1014" s="36"/>
      <c r="X1014" s="36"/>
      <c r="Y1014" s="36"/>
      <c r="Z1014" s="36"/>
      <c r="AA1014" s="36"/>
      <c r="AB1014" s="36"/>
      <c r="AC1014" s="36"/>
      <c r="AD1014" s="36"/>
      <c r="AE1014" s="36"/>
      <c r="AF1014" s="36"/>
      <c r="AG1014" s="36"/>
      <c r="AH1014" s="36"/>
      <c r="AI1014" s="36"/>
      <c r="AJ1014" s="36"/>
      <c r="AK1014" s="36"/>
      <c r="AL1014" s="36"/>
    </row>
    <row r="1015" spans="1:38" ht="12.75">
      <c r="A1015" s="36"/>
      <c r="B1015" s="36"/>
      <c r="C1015" s="36"/>
      <c r="D1015" s="36"/>
      <c r="E1015" s="36"/>
      <c r="F1015" s="36"/>
      <c r="G1015" s="36"/>
      <c r="H1015" s="36"/>
      <c r="I1015" s="36"/>
      <c r="J1015" s="36"/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  <c r="U1015" s="36"/>
      <c r="V1015" s="36"/>
      <c r="W1015" s="36"/>
      <c r="X1015" s="36"/>
      <c r="Y1015" s="36"/>
      <c r="Z1015" s="36"/>
      <c r="AA1015" s="36"/>
      <c r="AB1015" s="36"/>
      <c r="AC1015" s="36"/>
      <c r="AD1015" s="36"/>
      <c r="AE1015" s="36"/>
      <c r="AF1015" s="36"/>
      <c r="AG1015" s="36"/>
      <c r="AH1015" s="36"/>
      <c r="AI1015" s="36"/>
      <c r="AJ1015" s="36"/>
      <c r="AK1015" s="36"/>
      <c r="AL1015" s="36"/>
    </row>
    <row r="1016" spans="1:38" ht="12.75">
      <c r="A1016" s="36"/>
      <c r="B1016" s="36"/>
      <c r="C1016" s="36"/>
      <c r="D1016" s="36"/>
      <c r="E1016" s="36"/>
      <c r="F1016" s="36"/>
      <c r="G1016" s="36"/>
      <c r="H1016" s="36"/>
      <c r="I1016" s="36"/>
      <c r="J1016" s="36"/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  <c r="U1016" s="36"/>
      <c r="V1016" s="36"/>
      <c r="W1016" s="36"/>
      <c r="X1016" s="36"/>
      <c r="Y1016" s="36"/>
      <c r="Z1016" s="36"/>
      <c r="AA1016" s="36"/>
      <c r="AB1016" s="36"/>
      <c r="AC1016" s="36"/>
      <c r="AD1016" s="36"/>
      <c r="AE1016" s="36"/>
      <c r="AF1016" s="36"/>
      <c r="AG1016" s="36"/>
      <c r="AH1016" s="36"/>
      <c r="AI1016" s="36"/>
      <c r="AJ1016" s="36"/>
      <c r="AK1016" s="36"/>
      <c r="AL1016" s="36"/>
    </row>
    <row r="1017" spans="1:38" ht="12.75">
      <c r="A1017" s="36"/>
      <c r="B1017" s="36"/>
      <c r="C1017" s="36"/>
      <c r="D1017" s="36"/>
      <c r="E1017" s="36"/>
      <c r="F1017" s="36"/>
      <c r="G1017" s="36"/>
      <c r="H1017" s="36"/>
      <c r="I1017" s="36"/>
      <c r="J1017" s="36"/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  <c r="U1017" s="36"/>
      <c r="V1017" s="36"/>
      <c r="W1017" s="36"/>
      <c r="X1017" s="36"/>
      <c r="Y1017" s="36"/>
      <c r="Z1017" s="36"/>
      <c r="AA1017" s="36"/>
      <c r="AB1017" s="36"/>
      <c r="AC1017" s="36"/>
      <c r="AD1017" s="36"/>
      <c r="AE1017" s="36"/>
      <c r="AF1017" s="36"/>
      <c r="AG1017" s="36"/>
      <c r="AH1017" s="36"/>
      <c r="AI1017" s="36"/>
      <c r="AJ1017" s="36"/>
      <c r="AK1017" s="36"/>
      <c r="AL1017" s="36"/>
    </row>
    <row r="1018" spans="1:38" ht="12.75">
      <c r="A1018" s="36"/>
      <c r="B1018" s="36"/>
      <c r="C1018" s="36"/>
      <c r="D1018" s="36"/>
      <c r="E1018" s="36"/>
      <c r="F1018" s="36"/>
      <c r="G1018" s="36"/>
      <c r="H1018" s="36"/>
      <c r="I1018" s="36"/>
      <c r="J1018" s="36"/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  <c r="U1018" s="36"/>
      <c r="V1018" s="36"/>
      <c r="W1018" s="36"/>
      <c r="X1018" s="36"/>
      <c r="Y1018" s="36"/>
      <c r="Z1018" s="36"/>
      <c r="AA1018" s="36"/>
      <c r="AB1018" s="36"/>
      <c r="AC1018" s="36"/>
      <c r="AD1018" s="36"/>
      <c r="AE1018" s="36"/>
      <c r="AF1018" s="36"/>
      <c r="AG1018" s="36"/>
      <c r="AH1018" s="36"/>
      <c r="AI1018" s="36"/>
      <c r="AJ1018" s="36"/>
      <c r="AK1018" s="36"/>
      <c r="AL1018" s="36"/>
    </row>
    <row r="1019" spans="1:38" ht="12.75">
      <c r="A1019" s="36"/>
      <c r="B1019" s="36"/>
      <c r="C1019" s="36"/>
      <c r="D1019" s="36"/>
      <c r="E1019" s="36"/>
      <c r="F1019" s="36"/>
      <c r="G1019" s="36"/>
      <c r="H1019" s="36"/>
      <c r="I1019" s="36"/>
      <c r="J1019" s="36"/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  <c r="U1019" s="36"/>
      <c r="V1019" s="36"/>
      <c r="W1019" s="36"/>
      <c r="X1019" s="36"/>
      <c r="Y1019" s="36"/>
      <c r="Z1019" s="36"/>
      <c r="AA1019" s="36"/>
      <c r="AB1019" s="36"/>
      <c r="AC1019" s="36"/>
      <c r="AD1019" s="36"/>
      <c r="AE1019" s="36"/>
      <c r="AF1019" s="36"/>
      <c r="AG1019" s="36"/>
      <c r="AH1019" s="36"/>
      <c r="AI1019" s="36"/>
      <c r="AJ1019" s="36"/>
      <c r="AK1019" s="36"/>
      <c r="AL1019" s="36"/>
    </row>
    <row r="1020" spans="1:38" ht="12.75">
      <c r="A1020" s="36"/>
      <c r="B1020" s="36"/>
      <c r="C1020" s="36"/>
      <c r="D1020" s="36"/>
      <c r="E1020" s="36"/>
      <c r="F1020" s="36"/>
      <c r="G1020" s="36"/>
      <c r="H1020" s="36"/>
      <c r="I1020" s="36"/>
      <c r="J1020" s="36"/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  <c r="U1020" s="36"/>
      <c r="V1020" s="36"/>
      <c r="W1020" s="36"/>
      <c r="X1020" s="36"/>
      <c r="Y1020" s="36"/>
      <c r="Z1020" s="36"/>
      <c r="AA1020" s="36"/>
      <c r="AB1020" s="36"/>
      <c r="AC1020" s="36"/>
      <c r="AD1020" s="36"/>
      <c r="AE1020" s="36"/>
      <c r="AF1020" s="36"/>
      <c r="AG1020" s="36"/>
      <c r="AH1020" s="36"/>
      <c r="AI1020" s="36"/>
      <c r="AJ1020" s="36"/>
      <c r="AK1020" s="36"/>
      <c r="AL1020" s="36"/>
    </row>
    <row r="1021" spans="1:38" ht="12.75">
      <c r="A1021" s="36"/>
      <c r="B1021" s="36"/>
      <c r="C1021" s="36"/>
      <c r="D1021" s="36"/>
      <c r="E1021" s="36"/>
      <c r="F1021" s="36"/>
      <c r="G1021" s="36"/>
      <c r="H1021" s="36"/>
      <c r="I1021" s="36"/>
      <c r="J1021" s="36"/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  <c r="U1021" s="36"/>
      <c r="V1021" s="36"/>
      <c r="W1021" s="36"/>
      <c r="X1021" s="36"/>
      <c r="Y1021" s="36"/>
      <c r="Z1021" s="36"/>
      <c r="AA1021" s="36"/>
      <c r="AB1021" s="36"/>
      <c r="AC1021" s="36"/>
      <c r="AD1021" s="36"/>
      <c r="AE1021" s="36"/>
      <c r="AF1021" s="36"/>
      <c r="AG1021" s="36"/>
      <c r="AH1021" s="36"/>
      <c r="AI1021" s="36"/>
      <c r="AJ1021" s="36"/>
      <c r="AK1021" s="36"/>
      <c r="AL1021" s="36"/>
    </row>
    <row r="1022" spans="1:38" ht="12.75">
      <c r="A1022" s="36"/>
      <c r="B1022" s="36"/>
      <c r="C1022" s="36"/>
      <c r="D1022" s="36"/>
      <c r="E1022" s="36"/>
      <c r="F1022" s="36"/>
      <c r="G1022" s="36"/>
      <c r="H1022" s="36"/>
      <c r="I1022" s="36"/>
      <c r="J1022" s="36"/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  <c r="U1022" s="36"/>
      <c r="V1022" s="36"/>
      <c r="W1022" s="36"/>
      <c r="X1022" s="36"/>
      <c r="Y1022" s="36"/>
      <c r="Z1022" s="36"/>
      <c r="AA1022" s="36"/>
      <c r="AB1022" s="36"/>
      <c r="AC1022" s="36"/>
      <c r="AD1022" s="36"/>
      <c r="AE1022" s="36"/>
      <c r="AF1022" s="36"/>
      <c r="AG1022" s="36"/>
      <c r="AH1022" s="36"/>
      <c r="AI1022" s="36"/>
      <c r="AJ1022" s="36"/>
      <c r="AK1022" s="36"/>
      <c r="AL1022" s="36"/>
    </row>
    <row r="1023" spans="1:38" ht="12.75">
      <c r="A1023" s="36"/>
      <c r="B1023" s="36"/>
      <c r="C1023" s="36"/>
      <c r="D1023" s="36"/>
      <c r="E1023" s="36"/>
      <c r="F1023" s="36"/>
      <c r="G1023" s="36"/>
      <c r="H1023" s="36"/>
      <c r="I1023" s="36"/>
      <c r="J1023" s="36"/>
      <c r="K1023" s="36"/>
      <c r="L1023" s="36"/>
      <c r="M1023" s="36"/>
      <c r="N1023" s="36"/>
      <c r="O1023" s="36"/>
      <c r="P1023" s="36"/>
      <c r="Q1023" s="36"/>
      <c r="R1023" s="36"/>
      <c r="S1023" s="36"/>
      <c r="T1023" s="36"/>
      <c r="U1023" s="36"/>
      <c r="V1023" s="36"/>
      <c r="W1023" s="36"/>
      <c r="X1023" s="36"/>
      <c r="Y1023" s="36"/>
      <c r="Z1023" s="36"/>
      <c r="AA1023" s="36"/>
      <c r="AB1023" s="36"/>
      <c r="AC1023" s="36"/>
      <c r="AD1023" s="36"/>
      <c r="AE1023" s="36"/>
      <c r="AF1023" s="36"/>
      <c r="AG1023" s="36"/>
      <c r="AH1023" s="36"/>
      <c r="AI1023" s="36"/>
      <c r="AJ1023" s="36"/>
      <c r="AK1023" s="36"/>
      <c r="AL1023" s="36"/>
    </row>
    <row r="1024" spans="1:38" ht="12.75">
      <c r="A1024" s="36"/>
      <c r="B1024" s="36"/>
      <c r="C1024" s="36"/>
      <c r="D1024" s="36"/>
      <c r="E1024" s="36"/>
      <c r="F1024" s="36"/>
      <c r="G1024" s="36"/>
      <c r="H1024" s="36"/>
      <c r="I1024" s="36"/>
      <c r="J1024" s="36"/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  <c r="U1024" s="36"/>
      <c r="V1024" s="36"/>
      <c r="W1024" s="36"/>
      <c r="X1024" s="36"/>
      <c r="Y1024" s="36"/>
      <c r="Z1024" s="36"/>
      <c r="AA1024" s="36"/>
      <c r="AB1024" s="36"/>
      <c r="AC1024" s="36"/>
      <c r="AD1024" s="36"/>
      <c r="AE1024" s="36"/>
      <c r="AF1024" s="36"/>
      <c r="AG1024" s="36"/>
      <c r="AH1024" s="36"/>
      <c r="AI1024" s="36"/>
      <c r="AJ1024" s="36"/>
      <c r="AK1024" s="36"/>
      <c r="AL1024" s="36"/>
    </row>
    <row r="1025" spans="1:38" ht="12.75">
      <c r="A1025" s="36"/>
      <c r="B1025" s="36"/>
      <c r="C1025" s="36"/>
      <c r="D1025" s="36"/>
      <c r="E1025" s="36"/>
      <c r="F1025" s="36"/>
      <c r="G1025" s="36"/>
      <c r="H1025" s="36"/>
      <c r="I1025" s="36"/>
      <c r="J1025" s="36"/>
      <c r="K1025" s="36"/>
      <c r="L1025" s="36"/>
      <c r="M1025" s="36"/>
      <c r="N1025" s="36"/>
      <c r="O1025" s="36"/>
      <c r="P1025" s="36"/>
      <c r="Q1025" s="36"/>
      <c r="R1025" s="36"/>
      <c r="S1025" s="36"/>
      <c r="T1025" s="36"/>
      <c r="U1025" s="36"/>
      <c r="V1025" s="36"/>
      <c r="W1025" s="36"/>
      <c r="X1025" s="36"/>
      <c r="Y1025" s="36"/>
      <c r="Z1025" s="36"/>
      <c r="AA1025" s="36"/>
      <c r="AB1025" s="36"/>
      <c r="AC1025" s="36"/>
      <c r="AD1025" s="36"/>
      <c r="AE1025" s="36"/>
      <c r="AF1025" s="36"/>
      <c r="AG1025" s="36"/>
      <c r="AH1025" s="36"/>
      <c r="AI1025" s="36"/>
      <c r="AJ1025" s="36"/>
      <c r="AK1025" s="36"/>
      <c r="AL1025" s="36"/>
    </row>
    <row r="1026" spans="1:38" ht="12.75">
      <c r="A1026" s="36"/>
      <c r="B1026" s="36"/>
      <c r="C1026" s="36"/>
      <c r="D1026" s="36"/>
      <c r="E1026" s="36"/>
      <c r="F1026" s="36"/>
      <c r="G1026" s="36"/>
      <c r="H1026" s="36"/>
      <c r="I1026" s="36"/>
      <c r="J1026" s="36"/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  <c r="U1026" s="36"/>
      <c r="V1026" s="36"/>
      <c r="W1026" s="36"/>
      <c r="X1026" s="36"/>
      <c r="Y1026" s="36"/>
      <c r="Z1026" s="36"/>
      <c r="AA1026" s="36"/>
      <c r="AB1026" s="36"/>
      <c r="AC1026" s="36"/>
      <c r="AD1026" s="36"/>
      <c r="AE1026" s="36"/>
      <c r="AF1026" s="36"/>
      <c r="AG1026" s="36"/>
      <c r="AH1026" s="36"/>
      <c r="AI1026" s="36"/>
      <c r="AJ1026" s="36"/>
      <c r="AK1026" s="36"/>
      <c r="AL1026" s="36"/>
    </row>
    <row r="1027" spans="1:38" ht="12.75">
      <c r="A1027" s="36"/>
      <c r="B1027" s="36"/>
      <c r="C1027" s="36"/>
      <c r="D1027" s="36"/>
      <c r="E1027" s="36"/>
      <c r="F1027" s="36"/>
      <c r="G1027" s="36"/>
      <c r="H1027" s="36"/>
      <c r="I1027" s="36"/>
      <c r="J1027" s="36"/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  <c r="U1027" s="36"/>
      <c r="V1027" s="36"/>
      <c r="W1027" s="36"/>
      <c r="X1027" s="36"/>
      <c r="Y1027" s="36"/>
      <c r="Z1027" s="36"/>
      <c r="AA1027" s="36"/>
      <c r="AB1027" s="36"/>
      <c r="AC1027" s="36"/>
      <c r="AD1027" s="36"/>
      <c r="AE1027" s="36"/>
      <c r="AF1027" s="36"/>
      <c r="AG1027" s="36"/>
      <c r="AH1027" s="36"/>
      <c r="AI1027" s="36"/>
      <c r="AJ1027" s="36"/>
      <c r="AK1027" s="36"/>
      <c r="AL1027" s="36"/>
    </row>
    <row r="1028" spans="1:38" ht="12.75">
      <c r="A1028" s="36"/>
      <c r="B1028" s="36"/>
      <c r="C1028" s="36"/>
      <c r="D1028" s="36"/>
      <c r="E1028" s="36"/>
      <c r="F1028" s="36"/>
      <c r="G1028" s="36"/>
      <c r="H1028" s="36"/>
      <c r="I1028" s="36"/>
      <c r="J1028" s="36"/>
      <c r="K1028" s="36"/>
      <c r="L1028" s="36"/>
      <c r="M1028" s="36"/>
      <c r="N1028" s="36"/>
      <c r="O1028" s="36"/>
      <c r="P1028" s="36"/>
      <c r="Q1028" s="36"/>
      <c r="R1028" s="36"/>
      <c r="S1028" s="36"/>
      <c r="T1028" s="36"/>
      <c r="U1028" s="36"/>
      <c r="V1028" s="36"/>
      <c r="W1028" s="36"/>
      <c r="X1028" s="36"/>
      <c r="Y1028" s="36"/>
      <c r="Z1028" s="36"/>
      <c r="AA1028" s="36"/>
      <c r="AB1028" s="36"/>
      <c r="AC1028" s="36"/>
      <c r="AD1028" s="36"/>
      <c r="AE1028" s="36"/>
      <c r="AF1028" s="36"/>
      <c r="AG1028" s="36"/>
      <c r="AH1028" s="36"/>
      <c r="AI1028" s="36"/>
      <c r="AJ1028" s="36"/>
      <c r="AK1028" s="36"/>
      <c r="AL1028" s="36"/>
    </row>
    <row r="1029" spans="1:38" ht="12.75">
      <c r="A1029" s="36"/>
      <c r="B1029" s="36"/>
      <c r="C1029" s="36"/>
      <c r="D1029" s="36"/>
      <c r="E1029" s="36"/>
      <c r="F1029" s="36"/>
      <c r="G1029" s="36"/>
      <c r="H1029" s="36"/>
      <c r="I1029" s="36"/>
      <c r="J1029" s="36"/>
      <c r="K1029" s="36"/>
      <c r="L1029" s="36"/>
      <c r="M1029" s="36"/>
      <c r="N1029" s="36"/>
      <c r="O1029" s="36"/>
      <c r="P1029" s="36"/>
      <c r="Q1029" s="36"/>
      <c r="R1029" s="36"/>
      <c r="AA1029" s="36"/>
      <c r="AB1029" s="36"/>
      <c r="AC1029" s="36"/>
      <c r="AD1029" s="36"/>
      <c r="AE1029" s="36"/>
      <c r="AF1029" s="36"/>
      <c r="AG1029" s="36"/>
      <c r="AH1029" s="36"/>
      <c r="AI1029" s="36"/>
      <c r="AJ1029" s="36"/>
      <c r="AK1029" s="36"/>
      <c r="AL1029" s="36"/>
    </row>
    <row r="1030" spans="1:38" ht="12.75">
      <c r="A1030" s="36"/>
      <c r="B1030" s="36"/>
      <c r="C1030" s="36"/>
      <c r="D1030" s="36"/>
      <c r="E1030" s="36"/>
      <c r="F1030" s="36"/>
      <c r="G1030" s="36"/>
      <c r="H1030" s="36"/>
      <c r="I1030" s="36"/>
      <c r="J1030" s="36"/>
      <c r="K1030" s="36"/>
      <c r="L1030" s="36"/>
      <c r="M1030" s="36"/>
      <c r="N1030" s="36"/>
      <c r="O1030" s="36"/>
      <c r="P1030" s="36"/>
      <c r="Q1030" s="36"/>
      <c r="R1030" s="36"/>
      <c r="AA1030" s="36"/>
      <c r="AB1030" s="36"/>
      <c r="AC1030" s="36"/>
      <c r="AD1030" s="36"/>
      <c r="AE1030" s="36"/>
      <c r="AF1030" s="36"/>
      <c r="AG1030" s="36"/>
      <c r="AH1030" s="36"/>
      <c r="AI1030" s="36"/>
      <c r="AJ1030" s="36"/>
      <c r="AK1030" s="36"/>
      <c r="AL1030" s="36"/>
    </row>
    <row r="1031" spans="1:38" ht="12.75">
      <c r="A1031" s="36"/>
      <c r="B1031" s="36"/>
      <c r="C1031" s="36"/>
      <c r="D1031" s="36"/>
      <c r="E1031" s="36"/>
      <c r="F1031" s="36"/>
      <c r="G1031" s="36"/>
      <c r="H1031" s="36"/>
      <c r="I1031" s="36"/>
      <c r="J1031" s="36"/>
      <c r="K1031" s="36"/>
      <c r="L1031" s="36"/>
      <c r="M1031" s="36"/>
      <c r="N1031" s="36"/>
      <c r="O1031" s="36"/>
      <c r="P1031" s="36"/>
      <c r="Q1031" s="36"/>
      <c r="R1031" s="36"/>
      <c r="AA1031" s="36"/>
      <c r="AB1031" s="36"/>
      <c r="AC1031" s="36"/>
      <c r="AD1031" s="36"/>
      <c r="AE1031" s="36"/>
      <c r="AF1031" s="36"/>
      <c r="AG1031" s="36"/>
      <c r="AH1031" s="36"/>
      <c r="AI1031" s="36"/>
      <c r="AJ1031" s="36"/>
      <c r="AK1031" s="36"/>
      <c r="AL1031" s="36"/>
    </row>
    <row r="1032" spans="1:38" ht="12.75">
      <c r="A1032" s="36"/>
      <c r="B1032" s="36"/>
      <c r="C1032" s="36"/>
      <c r="D1032" s="36"/>
      <c r="E1032" s="36"/>
      <c r="F1032" s="36"/>
      <c r="G1032" s="36"/>
      <c r="H1032" s="36"/>
      <c r="I1032" s="36"/>
      <c r="J1032" s="36"/>
      <c r="K1032" s="36"/>
      <c r="L1032" s="36"/>
      <c r="M1032" s="36"/>
      <c r="N1032" s="36"/>
      <c r="O1032" s="36"/>
      <c r="P1032" s="36"/>
      <c r="Q1032" s="36"/>
      <c r="R1032" s="36"/>
      <c r="AA1032" s="36"/>
      <c r="AB1032" s="36"/>
      <c r="AC1032" s="36"/>
      <c r="AD1032" s="36"/>
      <c r="AE1032" s="36"/>
      <c r="AF1032" s="36"/>
      <c r="AG1032" s="36"/>
      <c r="AH1032" s="36"/>
      <c r="AI1032" s="36"/>
      <c r="AJ1032" s="36"/>
      <c r="AK1032" s="36"/>
      <c r="AL1032" s="36"/>
    </row>
  </sheetData>
  <mergeCells count="14">
    <mergeCell ref="A28:A30"/>
    <mergeCell ref="A32:A34"/>
    <mergeCell ref="A36:A38"/>
    <mergeCell ref="A39:A40"/>
    <mergeCell ref="AH2:AJ2"/>
    <mergeCell ref="AH4:AJ4"/>
    <mergeCell ref="A8:A16"/>
    <mergeCell ref="A18:A26"/>
    <mergeCell ref="E8:E16"/>
    <mergeCell ref="P18:P25"/>
    <mergeCell ref="Q18:Q25"/>
    <mergeCell ref="E18:E24"/>
    <mergeCell ref="E36:E37"/>
    <mergeCell ref="E39:E40"/>
  </mergeCells>
  <conditionalFormatting sqref="AC7 AD7:AJ14 T16:Z21 C45 T8:Z12 T24:Z26 T28:Z37 T40:Z40 T42:Z44">
    <cfRule type="cellIs" dxfId="43" priority="41" operator="greaterThan">
      <formula>"74%"</formula>
    </cfRule>
  </conditionalFormatting>
  <conditionalFormatting sqref="AC7 AD7:AJ14 T16:Z21 C45 D45:D51 T8:Z12 T24:Z26 T28:Z37 T40:Z40 T42:Z44">
    <cfRule type="cellIs" dxfId="42" priority="42" operator="between">
      <formula>"50%"</formula>
      <formula>"74%"</formula>
    </cfRule>
  </conditionalFormatting>
  <conditionalFormatting sqref="AC7 AD7:AJ14 T16:Z21 C45 D45:D51 T8:Z12 T24:Z26 T28:Z37 T40:Z40 T42:Z44">
    <cfRule type="cellIs" dxfId="41" priority="43" operator="between">
      <formula>"25%"</formula>
      <formula>"50%"</formula>
    </cfRule>
  </conditionalFormatting>
  <conditionalFormatting sqref="AC7 AD7:AJ14 T16:Z21 C45 D45:D51 T8:Z12 T24:Z26 T28:Z37 T40:Z40 T42:Z44">
    <cfRule type="cellIs" dxfId="40" priority="44" operator="between">
      <formula>"0%"</formula>
      <formula>"25%"</formula>
    </cfRule>
  </conditionalFormatting>
  <conditionalFormatting sqref="AK14">
    <cfRule type="cellIs" dxfId="39" priority="37" operator="greaterThan">
      <formula>"74%"</formula>
    </cfRule>
  </conditionalFormatting>
  <conditionalFormatting sqref="AK14">
    <cfRule type="cellIs" dxfId="38" priority="38" operator="between">
      <formula>"50%"</formula>
      <formula>"74%"</formula>
    </cfRule>
  </conditionalFormatting>
  <conditionalFormatting sqref="AK14">
    <cfRule type="cellIs" dxfId="37" priority="39" operator="between">
      <formula>"25%"</formula>
      <formula>"50%"</formula>
    </cfRule>
  </conditionalFormatting>
  <conditionalFormatting sqref="AK14">
    <cfRule type="cellIs" dxfId="36" priority="40" operator="between">
      <formula>"0%"</formula>
      <formula>"25%"</formula>
    </cfRule>
  </conditionalFormatting>
  <conditionalFormatting sqref="S7:Z7">
    <cfRule type="cellIs" dxfId="35" priority="33" operator="greaterThan">
      <formula>"74%"</formula>
    </cfRule>
  </conditionalFormatting>
  <conditionalFormatting sqref="S7:Z7">
    <cfRule type="cellIs" dxfId="34" priority="34" operator="between">
      <formula>"50%"</formula>
      <formula>"74%"</formula>
    </cfRule>
  </conditionalFormatting>
  <conditionalFormatting sqref="S7:Z7">
    <cfRule type="cellIs" dxfId="33" priority="35" operator="between">
      <formula>"25%"</formula>
      <formula>"50%"</formula>
    </cfRule>
  </conditionalFormatting>
  <conditionalFormatting sqref="S7:Z7">
    <cfRule type="cellIs" dxfId="32" priority="36" operator="between">
      <formula>"0%"</formula>
      <formula>"25%"</formula>
    </cfRule>
  </conditionalFormatting>
  <conditionalFormatting sqref="S39:Z39">
    <cfRule type="cellIs" dxfId="31" priority="5" operator="greaterThan">
      <formula>"74%"</formula>
    </cfRule>
  </conditionalFormatting>
  <conditionalFormatting sqref="AA12">
    <cfRule type="cellIs" dxfId="30" priority="29" operator="greaterThan">
      <formula>"74%"</formula>
    </cfRule>
  </conditionalFormatting>
  <conditionalFormatting sqref="AA12">
    <cfRule type="cellIs" dxfId="29" priority="30" operator="between">
      <formula>"50%"</formula>
      <formula>"74%"</formula>
    </cfRule>
  </conditionalFormatting>
  <conditionalFormatting sqref="AA12">
    <cfRule type="cellIs" dxfId="28" priority="31" operator="between">
      <formula>"25%"</formula>
      <formula>"50%"</formula>
    </cfRule>
  </conditionalFormatting>
  <conditionalFormatting sqref="AA12">
    <cfRule type="cellIs" dxfId="27" priority="32" operator="between">
      <formula>"0%"</formula>
      <formula>"25%"</formula>
    </cfRule>
  </conditionalFormatting>
  <conditionalFormatting sqref="S23:Z23">
    <cfRule type="cellIs" dxfId="26" priority="25" operator="greaterThan">
      <formula>"74%"</formula>
    </cfRule>
  </conditionalFormatting>
  <conditionalFormatting sqref="S23:Z23">
    <cfRule type="cellIs" dxfId="25" priority="26" operator="between">
      <formula>"50%"</formula>
      <formula>"74%"</formula>
    </cfRule>
  </conditionalFormatting>
  <conditionalFormatting sqref="S23:Z23">
    <cfRule type="cellIs" dxfId="24" priority="27" operator="between">
      <formula>"25%"</formula>
      <formula>"50%"</formula>
    </cfRule>
  </conditionalFormatting>
  <conditionalFormatting sqref="S23:Z23">
    <cfRule type="cellIs" dxfId="23" priority="28" operator="between">
      <formula>"0%"</formula>
      <formula>"25%"</formula>
    </cfRule>
  </conditionalFormatting>
  <conditionalFormatting sqref="AA27">
    <cfRule type="cellIs" dxfId="22" priority="21" operator="greaterThan">
      <formula>"74%"</formula>
    </cfRule>
  </conditionalFormatting>
  <conditionalFormatting sqref="AA27">
    <cfRule type="cellIs" dxfId="21" priority="22" operator="between">
      <formula>"50%"</formula>
      <formula>"74%"</formula>
    </cfRule>
  </conditionalFormatting>
  <conditionalFormatting sqref="AA27">
    <cfRule type="cellIs" dxfId="20" priority="23" operator="between">
      <formula>"25%"</formula>
      <formula>"50%"</formula>
    </cfRule>
  </conditionalFormatting>
  <conditionalFormatting sqref="AA27">
    <cfRule type="cellIs" dxfId="19" priority="24" operator="between">
      <formula>"0%"</formula>
      <formula>"25%"</formula>
    </cfRule>
  </conditionalFormatting>
  <conditionalFormatting sqref="T27:Z27">
    <cfRule type="cellIs" dxfId="18" priority="17" operator="greaterThan">
      <formula>"74%"</formula>
    </cfRule>
  </conditionalFormatting>
  <conditionalFormatting sqref="T27:Z27">
    <cfRule type="cellIs" dxfId="17" priority="18" operator="between">
      <formula>"50%"</formula>
      <formula>"74%"</formula>
    </cfRule>
  </conditionalFormatting>
  <conditionalFormatting sqref="T27:Z27">
    <cfRule type="cellIs" dxfId="16" priority="19" operator="between">
      <formula>"25%"</formula>
      <formula>"50%"</formula>
    </cfRule>
  </conditionalFormatting>
  <conditionalFormatting sqref="T27:Z27">
    <cfRule type="cellIs" dxfId="15" priority="20" operator="between">
      <formula>"0%"</formula>
      <formula>"25%"</formula>
    </cfRule>
  </conditionalFormatting>
  <conditionalFormatting sqref="AA41">
    <cfRule type="cellIs" dxfId="14" priority="13" operator="greaterThan">
      <formula>"74%"</formula>
    </cfRule>
  </conditionalFormatting>
  <conditionalFormatting sqref="AA41">
    <cfRule type="cellIs" dxfId="13" priority="14" operator="between">
      <formula>"50%"</formula>
      <formula>"74%"</formula>
    </cfRule>
  </conditionalFormatting>
  <conditionalFormatting sqref="AA41">
    <cfRule type="cellIs" dxfId="12" priority="15" operator="between">
      <formula>"25%"</formula>
      <formula>"50%"</formula>
    </cfRule>
  </conditionalFormatting>
  <conditionalFormatting sqref="AA41">
    <cfRule type="cellIs" dxfId="11" priority="16" operator="between">
      <formula>"0%"</formula>
      <formula>"25%"</formula>
    </cfRule>
  </conditionalFormatting>
  <conditionalFormatting sqref="S41:Z41">
    <cfRule type="cellIs" dxfId="10" priority="9" operator="greaterThan">
      <formula>"74%"</formula>
    </cfRule>
  </conditionalFormatting>
  <conditionalFormatting sqref="S41:Z41">
    <cfRule type="cellIs" dxfId="9" priority="10" operator="between">
      <formula>"50%"</formula>
      <formula>"74%"</formula>
    </cfRule>
  </conditionalFormatting>
  <conditionalFormatting sqref="S41:Z41">
    <cfRule type="cellIs" dxfId="8" priority="11" operator="between">
      <formula>"25%"</formula>
      <formula>"50%"</formula>
    </cfRule>
  </conditionalFormatting>
  <conditionalFormatting sqref="S41:Z41">
    <cfRule type="cellIs" dxfId="7" priority="12" operator="between">
      <formula>"0%"</formula>
      <formula>"25%"</formula>
    </cfRule>
  </conditionalFormatting>
  <conditionalFormatting sqref="S39:Z39">
    <cfRule type="cellIs" dxfId="6" priority="6" operator="between">
      <formula>"50%"</formula>
      <formula>"74%"</formula>
    </cfRule>
  </conditionalFormatting>
  <conditionalFormatting sqref="S39:Z39">
    <cfRule type="cellIs" dxfId="5" priority="7" operator="between">
      <formula>"25%"</formula>
      <formula>"50%"</formula>
    </cfRule>
  </conditionalFormatting>
  <conditionalFormatting sqref="S39:Z39">
    <cfRule type="cellIs" dxfId="4" priority="8" operator="between">
      <formula>"0%"</formula>
      <formula>"25%"</formula>
    </cfRule>
  </conditionalFormatting>
  <conditionalFormatting sqref="A7:Q7">
    <cfRule type="cellIs" dxfId="3" priority="1" operator="greaterThan">
      <formula>"74%"</formula>
    </cfRule>
  </conditionalFormatting>
  <conditionalFormatting sqref="A7:Q7">
    <cfRule type="cellIs" dxfId="2" priority="2" operator="between">
      <formula>"50%"</formula>
      <formula>"74%"</formula>
    </cfRule>
  </conditionalFormatting>
  <conditionalFormatting sqref="A7:Q7">
    <cfRule type="cellIs" dxfId="1" priority="3" operator="between">
      <formula>"25%"</formula>
      <formula>"50%"</formula>
    </cfRule>
  </conditionalFormatting>
  <conditionalFormatting sqref="A7:Q7">
    <cfRule type="cellIs" dxfId="0" priority="4" operator="between">
      <formula>"0%"</formula>
      <formula>"25%"</formula>
    </cfRule>
  </conditionalFormatting>
  <dataValidations count="1">
    <dataValidation type="list" allowBlank="1" showErrorMessage="1" sqref="G8:M16 G18:M26 G28:M30 G32:M34 G36:M37 G39:M40" xr:uid="{FAA49F9A-DC6E-42B4-B24E-E37E7B3F74CB}">
      <formula1>"100%,75%,50%,25%,0%"</formula1>
    </dataValidation>
  </dataValidations>
  <printOptions horizontalCentered="1"/>
  <pageMargins left="0.7" right="0.7" top="0.75" bottom="0.75" header="0" footer="0"/>
  <pageSetup paperSize="9" fitToHeight="0" pageOrder="overThenDown" orientation="portrait" r:id="rId1"/>
  <ignoredErrors>
    <ignoredError sqref="E25 E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Recuperación</vt:lpstr>
      <vt:lpstr>Consolidación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Yael Sanchez</dc:creator>
  <cp:lastModifiedBy>Maria Jimena Jobe</cp:lastModifiedBy>
  <cp:lastPrinted>2022-07-21T18:00:16Z</cp:lastPrinted>
  <dcterms:created xsi:type="dcterms:W3CDTF">2017-03-31T14:48:35Z</dcterms:created>
  <dcterms:modified xsi:type="dcterms:W3CDTF">2026-01-27T18:51:36Z</dcterms:modified>
</cp:coreProperties>
</file>